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hidePivotFieldList="1"/>
  <mc:AlternateContent xmlns:mc="http://schemas.openxmlformats.org/markup-compatibility/2006">
    <mc:Choice Requires="x15">
      <x15ac:absPath xmlns:x15ac="http://schemas.microsoft.com/office/spreadsheetml/2010/11/ac" url="https://d.docs.live.net/128a97eebde51390/1_AGROSAVIA/01_Libros/01_ISUEH/02_Guandul comercialización/06_V 7 web/"/>
    </mc:Choice>
  </mc:AlternateContent>
  <xr:revisionPtr revIDLastSave="17" documentId="8_{FA72F834-2228-4C2B-B2BB-3717A5C99095}" xr6:coauthVersionLast="47" xr6:coauthVersionMax="47" xr10:uidLastSave="{D690FA5A-C63D-4F1E-AC75-CFF0A5D9F303}"/>
  <bookViews>
    <workbookView xWindow="-120" yWindow="-120" windowWidth="20730" windowHeight="11040" activeTab="1" xr2:uid="{00000000-000D-0000-FFFF-FFFF00000000}"/>
  </bookViews>
  <sheets>
    <sheet name="Tecnificado" sheetId="5" r:id="rId1"/>
    <sheet name="Tradicional" sheetId="6" r:id="rId2"/>
    <sheet name="Tecn y Tradic" sheetId="8" r:id="rId3"/>
    <sheet name="Hoja1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8" i="8" l="1"/>
  <c r="H73" i="6"/>
  <c r="H72" i="6"/>
  <c r="H69" i="6"/>
  <c r="G87" i="8"/>
  <c r="H71" i="6"/>
  <c r="G85" i="8"/>
  <c r="F85" i="8"/>
  <c r="J55" i="6"/>
  <c r="J53" i="6"/>
  <c r="J56" i="8"/>
  <c r="J67" i="8"/>
  <c r="J66" i="8"/>
  <c r="J51" i="8"/>
  <c r="J50" i="8"/>
  <c r="J49" i="8"/>
  <c r="J48" i="8"/>
  <c r="J37" i="8"/>
  <c r="J59" i="8" l="1"/>
  <c r="J68" i="8" s="1"/>
  <c r="J47" i="8"/>
  <c r="J38" i="8"/>
  <c r="J40" i="8"/>
  <c r="J41" i="8"/>
  <c r="J42" i="8"/>
  <c r="J43" i="8"/>
  <c r="J44" i="8"/>
  <c r="J45" i="8"/>
  <c r="J36" i="8"/>
  <c r="J35" i="8" l="1"/>
  <c r="J33" i="8"/>
  <c r="J32" i="8"/>
  <c r="J30" i="8"/>
  <c r="J27" i="8"/>
  <c r="J26" i="8"/>
  <c r="J25" i="8"/>
  <c r="J24" i="8"/>
  <c r="J23" i="8"/>
  <c r="J22" i="8"/>
  <c r="J21" i="8"/>
  <c r="J16" i="8"/>
  <c r="I18" i="8"/>
  <c r="F87" i="8"/>
  <c r="I66" i="8"/>
  <c r="I65" i="8"/>
  <c r="I64" i="8"/>
  <c r="I63" i="8"/>
  <c r="I62" i="8"/>
  <c r="I61" i="8"/>
  <c r="H60" i="8"/>
  <c r="I60" i="8" s="1"/>
  <c r="H58" i="8"/>
  <c r="I58" i="8" s="1"/>
  <c r="H57" i="8"/>
  <c r="I57" i="8" s="1"/>
  <c r="I50" i="8"/>
  <c r="I49" i="8"/>
  <c r="I48" i="8"/>
  <c r="I45" i="8"/>
  <c r="I44" i="8"/>
  <c r="I43" i="8"/>
  <c r="I41" i="8"/>
  <c r="I40" i="8"/>
  <c r="I39" i="8"/>
  <c r="I38" i="8"/>
  <c r="I37" i="8"/>
  <c r="I36" i="8"/>
  <c r="I33" i="8"/>
  <c r="I32" i="8"/>
  <c r="I31" i="8"/>
  <c r="I30" i="8"/>
  <c r="I29" i="8"/>
  <c r="I28" i="8"/>
  <c r="I27" i="8"/>
  <c r="I26" i="8"/>
  <c r="I25" i="8"/>
  <c r="I24" i="8"/>
  <c r="I23" i="8"/>
  <c r="I22" i="8"/>
  <c r="I21" i="8"/>
  <c r="I17" i="8"/>
  <c r="G83" i="5"/>
  <c r="G81" i="5"/>
  <c r="I17" i="5"/>
  <c r="I18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6" i="5"/>
  <c r="I37" i="5"/>
  <c r="I38" i="5"/>
  <c r="I39" i="5"/>
  <c r="I40" i="5"/>
  <c r="I41" i="5"/>
  <c r="I42" i="5"/>
  <c r="I43" i="5"/>
  <c r="I44" i="5"/>
  <c r="I47" i="5"/>
  <c r="I48" i="5"/>
  <c r="I49" i="5"/>
  <c r="H55" i="5"/>
  <c r="I55" i="5" s="1"/>
  <c r="H56" i="5"/>
  <c r="I56" i="5" s="1"/>
  <c r="H58" i="5"/>
  <c r="I58" i="5" s="1"/>
  <c r="I59" i="5"/>
  <c r="I60" i="5"/>
  <c r="I61" i="5"/>
  <c r="I62" i="5"/>
  <c r="I63" i="5"/>
  <c r="I64" i="5"/>
  <c r="I16" i="8" l="1"/>
  <c r="J20" i="8"/>
  <c r="J52" i="8" s="1"/>
  <c r="J70" i="8" s="1"/>
  <c r="G86" i="8" s="1"/>
  <c r="G89" i="8" s="1"/>
  <c r="G84" i="5"/>
  <c r="I56" i="8"/>
  <c r="I20" i="8"/>
  <c r="I47" i="8"/>
  <c r="F88" i="8"/>
  <c r="I35" i="8"/>
  <c r="I59" i="8"/>
  <c r="I46" i="5"/>
  <c r="I16" i="5"/>
  <c r="I57" i="5"/>
  <c r="I54" i="5"/>
  <c r="I20" i="5"/>
  <c r="I35" i="5"/>
  <c r="D12" i="7"/>
  <c r="E12" i="7"/>
  <c r="J52" i="6"/>
  <c r="I43" i="6"/>
  <c r="J43" i="6" s="1"/>
  <c r="J39" i="6"/>
  <c r="J46" i="6"/>
  <c r="J45" i="6"/>
  <c r="J44" i="6"/>
  <c r="J40" i="6"/>
  <c r="J38" i="6"/>
  <c r="J37" i="6"/>
  <c r="J36" i="6"/>
  <c r="J35" i="6"/>
  <c r="J34" i="6"/>
  <c r="J33" i="6"/>
  <c r="J32" i="6"/>
  <c r="J29" i="6"/>
  <c r="J28" i="6"/>
  <c r="J27" i="6"/>
  <c r="J26" i="6"/>
  <c r="J25" i="6"/>
  <c r="J24" i="6"/>
  <c r="J23" i="6"/>
  <c r="J22" i="6"/>
  <c r="J21" i="6"/>
  <c r="J20" i="6"/>
  <c r="J17" i="6"/>
  <c r="J16" i="6" s="1"/>
  <c r="I68" i="8" l="1"/>
  <c r="I108" i="8" s="1"/>
  <c r="I52" i="8"/>
  <c r="I100" i="8" s="1"/>
  <c r="I50" i="5"/>
  <c r="I96" i="5" s="1"/>
  <c r="I65" i="5"/>
  <c r="I104" i="5" s="1"/>
  <c r="J42" i="6"/>
  <c r="J31" i="6"/>
  <c r="J19" i="6"/>
  <c r="I70" i="8" l="1"/>
  <c r="K20" i="8" s="1"/>
  <c r="E99" i="8" s="1"/>
  <c r="F86" i="8"/>
  <c r="F89" i="8" s="1"/>
  <c r="K47" i="8"/>
  <c r="E101" i="8" s="1"/>
  <c r="I67" i="5"/>
  <c r="G82" i="5" s="1"/>
  <c r="G85" i="5" s="1"/>
  <c r="J47" i="6"/>
  <c r="K35" i="8" l="1"/>
  <c r="E100" i="8" s="1"/>
  <c r="K60" i="8"/>
  <c r="E103" i="8" s="1"/>
  <c r="K16" i="8"/>
  <c r="E98" i="8" s="1"/>
  <c r="K57" i="8"/>
  <c r="E102" i="8" s="1"/>
  <c r="J84" i="6"/>
  <c r="I53" i="6"/>
  <c r="J51" i="6" s="1"/>
  <c r="H70" i="6" s="1"/>
  <c r="H108" i="8" l="1"/>
  <c r="H100" i="8"/>
  <c r="K16" i="6"/>
  <c r="K31" i="6"/>
  <c r="F89" i="6" s="1"/>
  <c r="K42" i="6"/>
  <c r="F90" i="6" s="1"/>
  <c r="K19" i="6"/>
  <c r="F88" i="6" s="1"/>
  <c r="J92" i="6"/>
  <c r="K51" i="6"/>
  <c r="I92" i="6" s="1"/>
  <c r="F91" i="6" l="1"/>
  <c r="I84" i="6"/>
  <c r="F87" i="6"/>
  <c r="J46" i="5" l="1"/>
  <c r="E97" i="5" s="1"/>
  <c r="J35" i="5" l="1"/>
  <c r="E96" i="5" s="1"/>
  <c r="J55" i="5"/>
  <c r="J16" i="5"/>
  <c r="J58" i="5"/>
  <c r="E99" i="5" s="1"/>
  <c r="J20" i="5"/>
  <c r="E95" i="5" s="1"/>
  <c r="H96" i="5" l="1"/>
  <c r="E98" i="5"/>
  <c r="H104" i="5"/>
  <c r="E94" i="5"/>
</calcChain>
</file>

<file path=xl/sharedStrings.xml><?xml version="1.0" encoding="utf-8"?>
<sst xmlns="http://schemas.openxmlformats.org/spreadsheetml/2006/main" count="387" uniqueCount="131">
  <si>
    <t>REPUBLICA DE COLOMBIA</t>
  </si>
  <si>
    <t>CORPORACIÓN COLOMBIANA DE INVESTIGACIÓN AGROPECUARIA</t>
  </si>
  <si>
    <t>MINISTERIO DE AGRICULTURA</t>
  </si>
  <si>
    <t>Y DESARROLLO RURAL</t>
  </si>
  <si>
    <t>DEPARTAMENTO DEL MAGDALENA</t>
  </si>
  <si>
    <t>CULTIVO:</t>
  </si>
  <si>
    <t xml:space="preserve">TECN.        </t>
  </si>
  <si>
    <t xml:space="preserve">   TRAD.                   </t>
  </si>
  <si>
    <t xml:space="preserve">OTRO    </t>
  </si>
  <si>
    <t>ACTIVIDADES</t>
  </si>
  <si>
    <t>PRECIO UNITARIO</t>
  </si>
  <si>
    <t>VALOR TOTAL</t>
  </si>
  <si>
    <t>UNIDAD</t>
  </si>
  <si>
    <t>CANTIDAD</t>
  </si>
  <si>
    <t xml:space="preserve"> ($ / Unidad)</t>
  </si>
  <si>
    <t>Aplicación de riego</t>
  </si>
  <si>
    <t>Bulto</t>
  </si>
  <si>
    <t>Unidad</t>
  </si>
  <si>
    <t xml:space="preserve">          PRECIO PAGADO AL PRODUCTOR ($ / Tonelada)</t>
  </si>
  <si>
    <t>TOTAL COSTOS DIRECTOS</t>
  </si>
  <si>
    <t>TOTAL COSTOS INDIRECTOS</t>
  </si>
  <si>
    <t>Ajustado y realizado por Isueh Arenas Rubio (iarenas@agrosavia.co)</t>
  </si>
  <si>
    <t>Total Costos Directos + Indirectos =</t>
  </si>
  <si>
    <t xml:space="preserve">Preparacion Suelo </t>
  </si>
  <si>
    <t>COSTOS DIRECTOS</t>
  </si>
  <si>
    <t xml:space="preserve">Rastrillada </t>
  </si>
  <si>
    <t>Jornales</t>
  </si>
  <si>
    <t>Siembra</t>
  </si>
  <si>
    <t>Control manual de maleza 2 controles</t>
  </si>
  <si>
    <t>Control fitosanitario</t>
  </si>
  <si>
    <t xml:space="preserve">Semilla </t>
  </si>
  <si>
    <t>Kilos</t>
  </si>
  <si>
    <t>Litros</t>
  </si>
  <si>
    <t>Subtotal riego</t>
  </si>
  <si>
    <t>Herramientas y equipos</t>
  </si>
  <si>
    <t>Rastrillada (Costo por pase en la zona rural de Malambo)</t>
  </si>
  <si>
    <t>Desmonte y recoleccion de rastrojos</t>
  </si>
  <si>
    <t>Trazado y ahoyado</t>
  </si>
  <si>
    <t xml:space="preserve">Aplicación herbicida </t>
  </si>
  <si>
    <t xml:space="preserve">Fertilización </t>
  </si>
  <si>
    <t xml:space="preserve">Cosecha  </t>
  </si>
  <si>
    <t>Desgrane, limpieza, clasificación y empaque</t>
  </si>
  <si>
    <t>Insumos</t>
  </si>
  <si>
    <t>Riego</t>
  </si>
  <si>
    <t>Instalación riego a todo costo</t>
  </si>
  <si>
    <t>Mantenimiento del riego anual</t>
  </si>
  <si>
    <t xml:space="preserve">Análisis de suelos de fertilidad completo </t>
  </si>
  <si>
    <t>Pofesional</t>
  </si>
  <si>
    <t xml:space="preserve">Herramientas y equipos </t>
  </si>
  <si>
    <t xml:space="preserve">Pala punta redonda metalica </t>
  </si>
  <si>
    <t xml:space="preserve">Preparación del suelo </t>
  </si>
  <si>
    <t xml:space="preserve">Mano de obra </t>
  </si>
  <si>
    <t xml:space="preserve">Fungicida Benomil </t>
  </si>
  <si>
    <t xml:space="preserve">Azadones Forjados Herragro </t>
  </si>
  <si>
    <t>Subtotal de herramientas y equipos</t>
  </si>
  <si>
    <t xml:space="preserve">TOTAL COSTOS DE PRODUCCIÓN DEL CULTIVO TECNIFICADO </t>
  </si>
  <si>
    <t xml:space="preserve">Subtotal otros costos </t>
  </si>
  <si>
    <t xml:space="preserve">Riego </t>
  </si>
  <si>
    <t xml:space="preserve">Otros costos </t>
  </si>
  <si>
    <t>Hectárea/Año</t>
  </si>
  <si>
    <t xml:space="preserve"> COSTOS INDIRECTOS </t>
  </si>
  <si>
    <t>CERTIFICACIÓN DE LA SEMILLA</t>
  </si>
  <si>
    <t xml:space="preserve">Costos indirectos </t>
  </si>
  <si>
    <t>Total costos de producción</t>
  </si>
  <si>
    <t>Comparativo de los costos de producción del guandul tecnificado y tradicional</t>
  </si>
  <si>
    <t>COMPORTAMIENTO GUÍA COSTOS DE PRODUCCIÓN AÑO 2022</t>
  </si>
  <si>
    <t>EVALUACIÓN MUNICIPAL DE COSTOS DE PRODUCCIÓN PARA 1 HECTÁREA</t>
  </si>
  <si>
    <t>Año 2022</t>
  </si>
  <si>
    <t>RESUMEN</t>
  </si>
  <si>
    <t>Grano Seco</t>
  </si>
  <si>
    <t>VALOR TOTAL TECNIFICADO</t>
  </si>
  <si>
    <t xml:space="preserve">VALOR TOTAL TRADICIONAL </t>
  </si>
  <si>
    <t>TOTAL COSTOS DE PRODUCCIÓN DEL CULTIVO TECNIFICADO Y TRADICIONAL</t>
  </si>
  <si>
    <t>GRANO SECO</t>
  </si>
  <si>
    <t>Tecnificado</t>
  </si>
  <si>
    <t>Tradicional</t>
  </si>
  <si>
    <t>P A T R Ó N</t>
  </si>
  <si>
    <t>Desmonte y recolección de rastrojos</t>
  </si>
  <si>
    <t>Recolección de rastrojos</t>
  </si>
  <si>
    <t>Poda</t>
  </si>
  <si>
    <t>Canastilla plástica 60 cm × 40 cm × 15 cm nacional</t>
  </si>
  <si>
    <t>Subtotal mano de obra</t>
  </si>
  <si>
    <t>Aplicación herbicida presiembra</t>
  </si>
  <si>
    <t>Subtotal preparación del suelo</t>
  </si>
  <si>
    <t>Herbicida glufosinato de amonio (destierro)</t>
  </si>
  <si>
    <t>Fertilizante compuesto tradición cafetera</t>
  </si>
  <si>
    <t>Insecticida Lorsban 4 EC (1 L)</t>
  </si>
  <si>
    <t xml:space="preserve">Pala punta redonda metálica </t>
  </si>
  <si>
    <t>Subtotal costos directos</t>
  </si>
  <si>
    <t>Bomba fumigadora manual Cap 20 L Royal Activa (Depreciacion)</t>
  </si>
  <si>
    <t>Diagnóstico Fitopatológico ICA</t>
  </si>
  <si>
    <t>Diagnóstico Entomológico ICA</t>
  </si>
  <si>
    <t>Visitas de ingeniero agrónomo por 7 meses</t>
  </si>
  <si>
    <t>Costos de administración (celular, tiempos propios, gestiones)</t>
  </si>
  <si>
    <t>Machete Rula de 24" Herragro cacha negra</t>
  </si>
  <si>
    <t>Subtotal costos indirectos</t>
  </si>
  <si>
    <r>
      <rPr>
        <b/>
        <sz val="12"/>
        <rFont val="Times New Roman"/>
        <family val="1"/>
      </rPr>
      <t>Distancia de Siembra:</t>
    </r>
    <r>
      <rPr>
        <sz val="12"/>
        <rFont val="Times New Roman"/>
        <family val="1"/>
      </rPr>
      <t xml:space="preserve"> 1 m entre hileras y 1 m entre plantas</t>
    </r>
  </si>
  <si>
    <r>
      <rPr>
        <b/>
        <sz val="12"/>
        <rFont val="Times New Roman"/>
        <family val="1"/>
      </rPr>
      <t>Densidad:</t>
    </r>
    <r>
      <rPr>
        <sz val="12"/>
        <rFont val="Times New Roman"/>
        <family val="1"/>
      </rPr>
      <t xml:space="preserve">  10.000 plantas / ha</t>
    </r>
  </si>
  <si>
    <t>Un bulto de Fríjol Verde (con vaina) equivale aproximadamente a 12,5 kilos de Fríjol Seco</t>
  </si>
  <si>
    <t>Conversión aproximada de Fríjol Verde a Seco: Multiplique por 0,60</t>
  </si>
  <si>
    <r>
      <rPr>
        <b/>
        <sz val="12"/>
        <rFont val="Times New Roman"/>
        <family val="1"/>
      </rPr>
      <t>Importante:</t>
    </r>
    <r>
      <rPr>
        <sz val="12"/>
        <rFont val="Times New Roman"/>
        <family val="1"/>
      </rPr>
      <t xml:space="preserve"> Aunque el estimativo es por hectárea, este cultivo de economía campesina se siembra generalmente en pequeñas parcelas intercalado o asociado.</t>
    </r>
  </si>
  <si>
    <t xml:space="preserve">          RENDIMIENTO (toneladas / hectárea)</t>
  </si>
  <si>
    <t xml:space="preserve">          COSTOS DE PRODUCCIÓN ($ / hectárea)</t>
  </si>
  <si>
    <t xml:space="preserve">          PRECIO PAGADO AL PRODUCTOR ($ / tonelada)</t>
  </si>
  <si>
    <r>
      <t xml:space="preserve">FRÍJOL DE PALO O GUANDUL </t>
    </r>
    <r>
      <rPr>
        <b/>
        <i/>
        <sz val="12"/>
        <rFont val="Times New Roman"/>
        <family val="1"/>
      </rPr>
      <t xml:space="preserve">Cajanus cajan </t>
    </r>
    <r>
      <rPr>
        <b/>
        <sz val="12"/>
        <rFont val="Times New Roman"/>
        <family val="1"/>
      </rPr>
      <t>L.</t>
    </r>
  </si>
  <si>
    <t xml:space="preserve">Arada de cincel </t>
  </si>
  <si>
    <r>
      <t>DE GUANDUL (</t>
    </r>
    <r>
      <rPr>
        <b/>
        <i/>
        <sz val="11"/>
        <rFont val="Times New Roman"/>
        <family val="1"/>
      </rPr>
      <t>Cajanus cajan)</t>
    </r>
  </si>
  <si>
    <r>
      <t>DE GUANDUL (</t>
    </r>
    <r>
      <rPr>
        <b/>
        <i/>
        <sz val="11"/>
        <rFont val="Times New Roman"/>
        <family val="1"/>
      </rPr>
      <t>Cajanus cajan</t>
    </r>
    <r>
      <rPr>
        <b/>
        <sz val="11"/>
        <rFont val="Times New Roman"/>
        <family val="1"/>
      </rPr>
      <t>)</t>
    </r>
  </si>
  <si>
    <t>Recoleccion de rastrojos</t>
  </si>
  <si>
    <t>Subtotal insumos</t>
  </si>
  <si>
    <t xml:space="preserve">Lorsband polvo </t>
  </si>
  <si>
    <r>
      <t>Nematicida (</t>
    </r>
    <r>
      <rPr>
        <i/>
        <sz val="12"/>
        <rFont val="Times New Roman"/>
        <family val="1"/>
      </rPr>
      <t>Paecilomyces lilacinus</t>
    </r>
    <r>
      <rPr>
        <sz val="12"/>
        <rFont val="Times New Roman"/>
        <family val="1"/>
      </rPr>
      <t>)</t>
    </r>
  </si>
  <si>
    <t xml:space="preserve">Azadones forjados Herragro </t>
  </si>
  <si>
    <t>Arriendo de tierra anual en zona rural de Malambo</t>
  </si>
  <si>
    <t>Costos de administracion (celular, tiempos propios, gestiones)</t>
  </si>
  <si>
    <r>
      <rPr>
        <b/>
        <sz val="12"/>
        <rFont val="Times New Roman"/>
        <family val="1"/>
      </rPr>
      <t>Distancia de siembra:</t>
    </r>
    <r>
      <rPr>
        <sz val="12"/>
        <rFont val="Times New Roman"/>
        <family val="1"/>
      </rPr>
      <t xml:space="preserve"> 1 m entre hileras y 1 m entre plantas</t>
    </r>
  </si>
  <si>
    <t>Conversión aproximada de Frijol Verde a Seco: Multiplique por 0,60</t>
  </si>
  <si>
    <t xml:space="preserve">          INGRESO ($ / hectárea)       </t>
  </si>
  <si>
    <t xml:space="preserve">          UTILIDAD ($ / hectárea)      </t>
  </si>
  <si>
    <t>O</t>
  </si>
  <si>
    <t xml:space="preserve">Compost abono orgánico (bto. × 50 kg)  </t>
  </si>
  <si>
    <t>Saco de polipropileno de malla blanco cap. 50 kg</t>
  </si>
  <si>
    <r>
      <t>Nematicida (</t>
    </r>
    <r>
      <rPr>
        <i/>
        <sz val="12"/>
        <rFont val="Times New Roman"/>
        <family val="1"/>
      </rPr>
      <t>Paecilomyces lilacinus</t>
    </r>
    <r>
      <rPr>
        <sz val="12"/>
        <rFont val="Times New Roman"/>
        <family val="1"/>
      </rPr>
      <t xml:space="preserve">) </t>
    </r>
  </si>
  <si>
    <t>Bomba fumigadora manual cap, 20 L Royal Activa (depreciacion)</t>
  </si>
  <si>
    <t>Bomba fumigadora manual cap. 20 L Royal Activa (depreciacion)</t>
  </si>
  <si>
    <t>Certificación de la semilla</t>
  </si>
  <si>
    <r>
      <rPr>
        <b/>
        <sz val="12"/>
        <rFont val="Times New Roman"/>
        <family val="1"/>
      </rPr>
      <t>Distancia de Siembra:</t>
    </r>
    <r>
      <rPr>
        <sz val="12"/>
        <rFont val="Times New Roman"/>
        <family val="1"/>
      </rPr>
      <t xml:space="preserve"> 1 m entre hileras y 1 m entre plantas.</t>
    </r>
  </si>
  <si>
    <t xml:space="preserve">Preparación suelo </t>
  </si>
  <si>
    <t xml:space="preserve">V. Tecnificado (COP/ hectárea) </t>
  </si>
  <si>
    <t>V. Tradicional (COP/ hectárea)</t>
  </si>
  <si>
    <t>Los costos totales de producción varían entre los métodos tecnificado y tradicional. Esto se debe a que, al tecnificar el sistema productivo de guandul, se requiere la instalación de riego, la realización de procedimientos de certificación de semillas ante el ICA y otros costos que pueden ser consultados en la hoja de cálculo de Excel.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</si>
</sst>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164" formatCode="#,##0.0"/>
    <numFmt numFmtId="165" formatCode="&quot;$&quot;\ #,##0"/>
    <numFmt numFmtId="166" formatCode="&quot;$&quot;\ #,##0;[Red]&quot;$&quot;\ #,##0"/>
    <numFmt numFmtId="167" formatCode="&quot;$&quot;\ #,##0.00"/>
    <numFmt numFmtId="168" formatCode="_ * #,##0.00_ ;_ * \-#,##0.00_ ;_ * &quot;-&quot;??_ ;_ @_ "/>
    <numFmt numFmtId="169" formatCode="_ * #,##0_ ;_ * \-#,##0_ ;_ * &quot;-&quot;??_ ;_ @_ "/>
    <numFmt numFmtId="170" formatCode="_-* #,##0_-;\-* #,##0_-;_-* &quot;-&quot;?_-;_-@_-"/>
    <numFmt numFmtId="171" formatCode="0.0%"/>
  </numFmts>
  <fonts count="3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6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1.5"/>
      <color indexed="10"/>
      <name val="Times New Roman"/>
      <family val="1"/>
    </font>
    <font>
      <b/>
      <u/>
      <sz val="11"/>
      <color indexed="12"/>
      <name val="Times New Roman"/>
      <family val="1"/>
    </font>
    <font>
      <sz val="10"/>
      <color indexed="12"/>
      <name val="Times New Roman"/>
      <family val="1"/>
    </font>
    <font>
      <b/>
      <sz val="11"/>
      <color indexed="12"/>
      <name val="Times New Roman"/>
      <family val="1"/>
    </font>
    <font>
      <b/>
      <u/>
      <sz val="11"/>
      <name val="Times New Roman"/>
      <family val="1"/>
    </font>
    <font>
      <b/>
      <u/>
      <sz val="11"/>
      <color indexed="60"/>
      <name val="Times New Roman"/>
      <family val="1"/>
    </font>
    <font>
      <b/>
      <sz val="11"/>
      <color indexed="60"/>
      <name val="Times New Roman"/>
      <family val="1"/>
    </font>
    <font>
      <b/>
      <sz val="11"/>
      <color indexed="9"/>
      <name val="Times New Roman"/>
      <family val="1"/>
    </font>
    <font>
      <b/>
      <sz val="16"/>
      <color indexed="9"/>
      <name val="Times New Roman"/>
      <family val="1"/>
    </font>
    <font>
      <sz val="11"/>
      <color indexed="12"/>
      <name val="Times New Roman"/>
      <family val="1"/>
    </font>
    <font>
      <sz val="11"/>
      <color indexed="10"/>
      <name val="Times New Roman"/>
      <family val="1"/>
    </font>
    <font>
      <b/>
      <sz val="11"/>
      <color indexed="10"/>
      <name val="Times New Roman"/>
      <family val="1"/>
    </font>
    <font>
      <b/>
      <sz val="12"/>
      <color theme="4" tint="-0.499984740745262"/>
      <name val="Times New Roman"/>
      <family val="1"/>
    </font>
    <font>
      <b/>
      <i/>
      <sz val="11"/>
      <name val="Times New Roman"/>
      <family val="1"/>
    </font>
    <font>
      <b/>
      <i/>
      <sz val="12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9CC2E5"/>
      </right>
      <top/>
      <bottom style="medium">
        <color rgb="FF9CC2E5"/>
      </bottom>
      <diagonal/>
    </border>
    <border>
      <left/>
      <right/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medium">
        <color rgb="FF9CC2E5"/>
      </right>
      <top/>
      <bottom/>
      <diagonal/>
    </border>
    <border>
      <left/>
      <right style="medium">
        <color rgb="FF9CC2E5"/>
      </right>
      <top style="thin">
        <color theme="4"/>
      </top>
      <bottom style="medium">
        <color rgb="FF9CC2E5"/>
      </bottom>
      <diagonal/>
    </border>
    <border>
      <left style="thin">
        <color theme="4"/>
      </left>
      <right style="medium">
        <color rgb="FF9CC2E5"/>
      </right>
      <top/>
      <bottom style="medium">
        <color rgb="FF9CC2E5"/>
      </bottom>
      <diagonal/>
    </border>
    <border>
      <left/>
      <right style="thin">
        <color theme="4"/>
      </right>
      <top/>
      <bottom/>
      <diagonal/>
    </border>
    <border>
      <left style="medium">
        <color rgb="FF9CC2E5"/>
      </left>
      <right style="thin">
        <color theme="4"/>
      </right>
      <top style="medium">
        <color rgb="FF9CC2E5"/>
      </top>
      <bottom style="medium">
        <color rgb="FF9CC2E5"/>
      </bottom>
      <diagonal/>
    </border>
    <border>
      <left style="medium">
        <color rgb="FF9CC2E5"/>
      </left>
      <right style="thin">
        <color theme="4"/>
      </right>
      <top/>
      <bottom style="medium">
        <color rgb="FF9CC2E5"/>
      </bottom>
      <diagonal/>
    </border>
    <border>
      <left style="medium">
        <color rgb="FF9CC2E5"/>
      </left>
      <right style="thin">
        <color theme="4"/>
      </right>
      <top/>
      <bottom/>
      <diagonal/>
    </border>
    <border>
      <left style="medium">
        <color rgb="FF9CC2E5"/>
      </left>
      <right style="thin">
        <color theme="4"/>
      </right>
      <top style="thin">
        <color theme="4"/>
      </top>
      <bottom style="medium">
        <color rgb="FF9CC2E5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168" fontId="2" fillId="0" borderId="0" applyFont="0" applyFill="0" applyBorder="0" applyAlignment="0" applyProtection="0"/>
    <xf numFmtId="0" fontId="1" fillId="0" borderId="0"/>
  </cellStyleXfs>
  <cellXfs count="212"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/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left"/>
    </xf>
    <xf numFmtId="10" fontId="6" fillId="0" borderId="0" xfId="0" applyNumberFormat="1" applyFont="1" applyAlignment="1">
      <alignment horizontal="center"/>
    </xf>
    <xf numFmtId="10" fontId="7" fillId="0" borderId="0" xfId="0" applyNumberFormat="1" applyFont="1" applyAlignment="1">
      <alignment horizontal="center"/>
    </xf>
    <xf numFmtId="0" fontId="7" fillId="0" borderId="0" xfId="0" applyFont="1"/>
    <xf numFmtId="0" fontId="11" fillId="0" borderId="0" xfId="0" applyFont="1"/>
    <xf numFmtId="0" fontId="22" fillId="0" borderId="0" xfId="0" applyFont="1"/>
    <xf numFmtId="0" fontId="22" fillId="0" borderId="0" xfId="0" applyFont="1" applyAlignment="1">
      <alignment vertical="center"/>
    </xf>
    <xf numFmtId="10" fontId="23" fillId="0" borderId="0" xfId="0" applyNumberFormat="1" applyFont="1"/>
    <xf numFmtId="0" fontId="3" fillId="0" borderId="0" xfId="0" applyFont="1"/>
    <xf numFmtId="0" fontId="3" fillId="0" borderId="0" xfId="0" applyFont="1" applyAlignment="1">
      <alignment vertical="center" wrapText="1"/>
    </xf>
    <xf numFmtId="10" fontId="24" fillId="0" borderId="0" xfId="0" applyNumberFormat="1" applyFont="1" applyAlignment="1">
      <alignment horizontal="center"/>
    </xf>
    <xf numFmtId="10" fontId="4" fillId="0" borderId="0" xfId="0" applyNumberFormat="1" applyFont="1" applyAlignment="1">
      <alignment horizontal="center"/>
    </xf>
    <xf numFmtId="169" fontId="4" fillId="0" borderId="0" xfId="1" applyNumberFormat="1" applyFont="1"/>
    <xf numFmtId="10" fontId="12" fillId="2" borderId="0" xfId="0" applyNumberFormat="1" applyFont="1" applyFill="1" applyAlignment="1">
      <alignment horizontal="center" vertical="center"/>
    </xf>
    <xf numFmtId="10" fontId="6" fillId="0" borderId="0" xfId="0" applyNumberFormat="1" applyFont="1"/>
    <xf numFmtId="0" fontId="11" fillId="0" borderId="16" xfId="0" applyFont="1" applyBorder="1"/>
    <xf numFmtId="0" fontId="10" fillId="3" borderId="10" xfId="0" applyFont="1" applyFill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10" fillId="3" borderId="14" xfId="0" applyFont="1" applyFill="1" applyBorder="1" applyAlignment="1">
      <alignment vertical="center" wrapText="1"/>
    </xf>
    <xf numFmtId="0" fontId="11" fillId="0" borderId="11" xfId="0" applyFont="1" applyBorder="1"/>
    <xf numFmtId="0" fontId="10" fillId="3" borderId="15" xfId="0" applyFont="1" applyFill="1" applyBorder="1" applyAlignment="1">
      <alignment vertical="center" wrapText="1"/>
    </xf>
    <xf numFmtId="0" fontId="25" fillId="3" borderId="10" xfId="0" applyFont="1" applyFill="1" applyBorder="1" applyAlignment="1">
      <alignment horizontal="center" vertical="center" wrapText="1"/>
    </xf>
    <xf numFmtId="0" fontId="25" fillId="3" borderId="20" xfId="0" applyFont="1" applyFill="1" applyBorder="1" applyAlignment="1">
      <alignment horizontal="center" vertical="center" wrapText="1"/>
    </xf>
    <xf numFmtId="169" fontId="11" fillId="3" borderId="10" xfId="1" applyNumberFormat="1" applyFont="1" applyFill="1" applyBorder="1" applyAlignment="1">
      <alignment vertical="center" wrapText="1"/>
    </xf>
    <xf numFmtId="169" fontId="11" fillId="3" borderId="18" xfId="1" applyNumberFormat="1" applyFont="1" applyFill="1" applyBorder="1" applyAlignment="1">
      <alignment vertical="center" wrapText="1"/>
    </xf>
    <xf numFmtId="169" fontId="11" fillId="0" borderId="10" xfId="1" applyNumberFormat="1" applyFont="1" applyBorder="1" applyAlignment="1">
      <alignment vertical="center" wrapText="1"/>
    </xf>
    <xf numFmtId="169" fontId="11" fillId="0" borderId="17" xfId="1" applyNumberFormat="1" applyFont="1" applyBorder="1" applyAlignment="1">
      <alignment vertical="center" wrapText="1"/>
    </xf>
    <xf numFmtId="169" fontId="11" fillId="0" borderId="13" xfId="1" applyNumberFormat="1" applyFont="1" applyBorder="1" applyAlignment="1">
      <alignment vertical="center" wrapText="1"/>
    </xf>
    <xf numFmtId="169" fontId="11" fillId="0" borderId="19" xfId="1" applyNumberFormat="1" applyFont="1" applyBorder="1" applyAlignment="1">
      <alignment vertical="center" wrapText="1"/>
    </xf>
    <xf numFmtId="169" fontId="11" fillId="3" borderId="14" xfId="1" applyNumberFormat="1" applyFont="1" applyFill="1" applyBorder="1" applyAlignment="1">
      <alignment vertical="center" wrapText="1"/>
    </xf>
    <xf numFmtId="169" fontId="11" fillId="3" borderId="20" xfId="1" applyNumberFormat="1" applyFont="1" applyFill="1" applyBorder="1" applyAlignment="1">
      <alignment vertical="center" wrapText="1"/>
    </xf>
    <xf numFmtId="169" fontId="10" fillId="3" borderId="10" xfId="1" applyNumberFormat="1" applyFont="1" applyFill="1" applyBorder="1" applyAlignment="1">
      <alignment vertical="center" wrapText="1"/>
    </xf>
    <xf numFmtId="169" fontId="10" fillId="3" borderId="18" xfId="1" applyNumberFormat="1" applyFont="1" applyFill="1" applyBorder="1" applyAlignment="1">
      <alignment vertical="center" wrapText="1"/>
    </xf>
    <xf numFmtId="0" fontId="10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4" fontId="11" fillId="0" borderId="6" xfId="0" applyNumberFormat="1" applyFont="1" applyBorder="1" applyAlignment="1">
      <alignment horizontal="center" vertical="center"/>
    </xf>
    <xf numFmtId="164" fontId="11" fillId="0" borderId="6" xfId="0" applyNumberFormat="1" applyFont="1" applyBorder="1" applyAlignment="1">
      <alignment vertical="center"/>
    </xf>
    <xf numFmtId="3" fontId="10" fillId="0" borderId="6" xfId="0" applyNumberFormat="1" applyFont="1" applyBorder="1" applyAlignment="1">
      <alignment horizontal="right" vertical="center"/>
    </xf>
    <xf numFmtId="3" fontId="11" fillId="0" borderId="6" xfId="0" applyNumberFormat="1" applyFont="1" applyBorder="1" applyAlignment="1">
      <alignment horizontal="center" vertical="center"/>
    </xf>
    <xf numFmtId="3" fontId="11" fillId="0" borderId="6" xfId="0" applyNumberFormat="1" applyFont="1" applyBorder="1" applyAlignment="1">
      <alignment vertical="center"/>
    </xf>
    <xf numFmtId="3" fontId="11" fillId="0" borderId="6" xfId="0" applyNumberFormat="1" applyFont="1" applyBorder="1" applyAlignment="1">
      <alignment horizontal="right" vertical="center"/>
    </xf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169" fontId="10" fillId="0" borderId="6" xfId="0" applyNumberFormat="1" applyFont="1" applyBorder="1" applyAlignment="1">
      <alignment horizontal="center" vertical="center"/>
    </xf>
    <xf numFmtId="169" fontId="11" fillId="0" borderId="6" xfId="1" applyNumberFormat="1" applyFont="1" applyFill="1" applyBorder="1" applyAlignment="1">
      <alignment horizontal="center" vertical="center"/>
    </xf>
    <xf numFmtId="3" fontId="10" fillId="0" borderId="9" xfId="0" applyNumberFormat="1" applyFont="1" applyBorder="1" applyAlignment="1">
      <alignment horizontal="right" vertical="center"/>
    </xf>
    <xf numFmtId="169" fontId="10" fillId="0" borderId="6" xfId="1" applyNumberFormat="1" applyFont="1" applyFill="1" applyBorder="1" applyAlignment="1">
      <alignment horizontal="right" vertical="center"/>
    </xf>
    <xf numFmtId="0" fontId="11" fillId="0" borderId="6" xfId="0" applyFont="1" applyBorder="1" applyAlignment="1">
      <alignment horizontal="right" vertical="center"/>
    </xf>
    <xf numFmtId="169" fontId="11" fillId="0" borderId="6" xfId="1" applyNumberFormat="1" applyFont="1" applyFill="1" applyBorder="1" applyAlignment="1">
      <alignment horizontal="right" vertical="center"/>
    </xf>
    <xf numFmtId="170" fontId="10" fillId="0" borderId="6" xfId="0" applyNumberFormat="1" applyFont="1" applyBorder="1" applyAlignment="1">
      <alignment horizontal="right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/>
    </xf>
    <xf numFmtId="170" fontId="10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69" fontId="11" fillId="0" borderId="6" xfId="1" applyNumberFormat="1" applyFont="1" applyBorder="1" applyAlignment="1">
      <alignment horizontal="right" vertical="center"/>
    </xf>
    <xf numFmtId="0" fontId="10" fillId="0" borderId="6" xfId="0" applyFont="1" applyBorder="1" applyAlignment="1">
      <alignment horizontal="left" vertical="center"/>
    </xf>
    <xf numFmtId="0" fontId="9" fillId="0" borderId="27" xfId="0" applyFont="1" applyBorder="1" applyAlignment="1">
      <alignment vertical="center"/>
    </xf>
    <xf numFmtId="0" fontId="9" fillId="0" borderId="28" xfId="0" applyFont="1" applyBorder="1" applyAlignment="1">
      <alignment vertical="center"/>
    </xf>
    <xf numFmtId="164" fontId="9" fillId="0" borderId="29" xfId="0" applyNumberFormat="1" applyFont="1" applyBorder="1" applyAlignment="1">
      <alignment horizontal="center" vertical="center"/>
    </xf>
    <xf numFmtId="0" fontId="9" fillId="0" borderId="3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64" fontId="9" fillId="0" borderId="31" xfId="0" applyNumberFormat="1" applyFont="1" applyBorder="1" applyAlignment="1">
      <alignment horizontal="center" vertical="center"/>
    </xf>
    <xf numFmtId="0" fontId="11" fillId="0" borderId="0" xfId="0" applyFont="1" applyAlignment="1">
      <alignment vertical="top"/>
    </xf>
    <xf numFmtId="0" fontId="13" fillId="0" borderId="0" xfId="0" applyFont="1" applyAlignment="1">
      <alignment horizontal="left"/>
    </xf>
    <xf numFmtId="0" fontId="11" fillId="0" borderId="0" xfId="0" applyFont="1" applyAlignment="1">
      <alignment horizontal="center" vertical="center" wrapText="1"/>
    </xf>
    <xf numFmtId="0" fontId="8" fillId="0" borderId="30" xfId="0" applyFont="1" applyBorder="1" applyAlignment="1">
      <alignment vertical="center"/>
    </xf>
    <xf numFmtId="164" fontId="7" fillId="0" borderId="31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164" fontId="7" fillId="0" borderId="3" xfId="0" applyNumberFormat="1" applyFont="1" applyBorder="1" applyAlignment="1">
      <alignment horizontal="center" vertical="center"/>
    </xf>
    <xf numFmtId="0" fontId="6" fillId="0" borderId="31" xfId="0" applyFont="1" applyBorder="1"/>
    <xf numFmtId="0" fontId="4" fillId="0" borderId="30" xfId="0" applyFont="1" applyBorder="1" applyAlignment="1">
      <alignment horizontal="center" vertical="center"/>
    </xf>
    <xf numFmtId="10" fontId="16" fillId="0" borderId="0" xfId="0" applyNumberFormat="1" applyFont="1" applyAlignment="1">
      <alignment horizontal="center" vertical="center"/>
    </xf>
    <xf numFmtId="165" fontId="16" fillId="0" borderId="31" xfId="0" applyNumberFormat="1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171" fontId="23" fillId="0" borderId="0" xfId="0" applyNumberFormat="1" applyFont="1"/>
    <xf numFmtId="10" fontId="4" fillId="0" borderId="0" xfId="0" applyNumberFormat="1" applyFont="1" applyAlignment="1">
      <alignment horizontal="center" vertical="center"/>
    </xf>
    <xf numFmtId="166" fontId="4" fillId="0" borderId="31" xfId="0" applyNumberFormat="1" applyFont="1" applyBorder="1" applyAlignment="1">
      <alignment horizontal="center" vertical="center"/>
    </xf>
    <xf numFmtId="164" fontId="29" fillId="0" borderId="3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0" fontId="1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15" fillId="0" borderId="0" xfId="0" applyFont="1"/>
    <xf numFmtId="165" fontId="16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10" fillId="0" borderId="6" xfId="0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3" fontId="10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28" fillId="7" borderId="6" xfId="0" applyFont="1" applyFill="1" applyBorder="1" applyAlignment="1">
      <alignment horizontal="center" vertical="center"/>
    </xf>
    <xf numFmtId="0" fontId="0" fillId="0" borderId="31" xfId="0" applyBorder="1"/>
    <xf numFmtId="3" fontId="0" fillId="0" borderId="0" xfId="0" applyNumberFormat="1"/>
    <xf numFmtId="0" fontId="14" fillId="0" borderId="0" xfId="0" applyFont="1" applyAlignment="1">
      <alignment horizontal="center" vertical="center"/>
    </xf>
    <xf numFmtId="0" fontId="15" fillId="0" borderId="31" xfId="0" applyFont="1" applyBorder="1"/>
    <xf numFmtId="0" fontId="17" fillId="0" borderId="0" xfId="0" applyFont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10" fontId="19" fillId="0" borderId="0" xfId="0" applyNumberFormat="1" applyFont="1" applyAlignment="1">
      <alignment horizontal="center" vertical="center"/>
    </xf>
    <xf numFmtId="10" fontId="19" fillId="0" borderId="31" xfId="0" applyNumberFormat="1" applyFont="1" applyBorder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3" fontId="10" fillId="0" borderId="31" xfId="0" applyNumberFormat="1" applyFont="1" applyBorder="1" applyAlignment="1">
      <alignment horizontal="center" vertical="center"/>
    </xf>
    <xf numFmtId="3" fontId="10" fillId="0" borderId="5" xfId="0" applyNumberFormat="1" applyFont="1" applyBorder="1" applyAlignment="1">
      <alignment horizontal="center" vertical="center"/>
    </xf>
    <xf numFmtId="3" fontId="10" fillId="0" borderId="3" xfId="0" applyNumberFormat="1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20" fillId="0" borderId="0" xfId="0" applyFont="1" applyAlignment="1">
      <alignment horizontal="right" vertical="center" wrapText="1"/>
    </xf>
    <xf numFmtId="10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167" fontId="21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7" fillId="5" borderId="8" xfId="0" applyFont="1" applyFill="1" applyBorder="1" applyAlignment="1">
      <alignment horizontal="center"/>
    </xf>
    <xf numFmtId="0" fontId="7" fillId="5" borderId="9" xfId="0" applyFont="1" applyFill="1" applyBorder="1" applyAlignment="1">
      <alignment horizontal="center"/>
    </xf>
    <xf numFmtId="0" fontId="10" fillId="6" borderId="25" xfId="0" applyFont="1" applyFill="1" applyBorder="1" applyAlignment="1">
      <alignment horizontal="center" vertical="center" wrapText="1"/>
    </xf>
    <xf numFmtId="0" fontId="10" fillId="6" borderId="24" xfId="0" applyFont="1" applyFill="1" applyBorder="1" applyAlignment="1">
      <alignment horizontal="center" vertical="center" wrapText="1"/>
    </xf>
    <xf numFmtId="0" fontId="10" fillId="6" borderId="26" xfId="0" applyFont="1" applyFill="1" applyBorder="1" applyAlignment="1">
      <alignment horizontal="center" vertical="center" wrapText="1"/>
    </xf>
    <xf numFmtId="0" fontId="10" fillId="6" borderId="21" xfId="0" applyFont="1" applyFill="1" applyBorder="1" applyAlignment="1">
      <alignment horizontal="center" vertical="center" wrapText="1"/>
    </xf>
    <xf numFmtId="0" fontId="10" fillId="6" borderId="22" xfId="0" applyFont="1" applyFill="1" applyBorder="1" applyAlignment="1">
      <alignment horizontal="center" vertical="center" wrapText="1"/>
    </xf>
    <xf numFmtId="0" fontId="10" fillId="6" borderId="23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1" fillId="0" borderId="7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1" fillId="0" borderId="28" xfId="0" applyFont="1" applyBorder="1"/>
    <xf numFmtId="0" fontId="11" fillId="0" borderId="0" xfId="0" applyFont="1"/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3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8" fillId="7" borderId="27" xfId="0" applyFont="1" applyFill="1" applyBorder="1" applyAlignment="1">
      <alignment horizontal="center" vertical="center"/>
    </xf>
    <xf numFmtId="0" fontId="28" fillId="7" borderId="28" xfId="0" applyFont="1" applyFill="1" applyBorder="1" applyAlignment="1">
      <alignment horizontal="center" vertical="center"/>
    </xf>
    <xf numFmtId="0" fontId="28" fillId="7" borderId="29" xfId="0" applyFont="1" applyFill="1" applyBorder="1" applyAlignment="1">
      <alignment horizontal="center" vertical="center"/>
    </xf>
    <xf numFmtId="0" fontId="28" fillId="7" borderId="30" xfId="0" applyFont="1" applyFill="1" applyBorder="1" applyAlignment="1">
      <alignment horizontal="center" vertical="center"/>
    </xf>
    <xf numFmtId="0" fontId="28" fillId="7" borderId="0" xfId="0" applyFont="1" applyFill="1" applyAlignment="1">
      <alignment horizontal="center" vertical="center"/>
    </xf>
    <xf numFmtId="0" fontId="28" fillId="7" borderId="31" xfId="0" applyFont="1" applyFill="1" applyBorder="1" applyAlignment="1">
      <alignment horizontal="center" vertical="center"/>
    </xf>
    <xf numFmtId="0" fontId="4" fillId="0" borderId="3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0" fillId="0" borderId="6" xfId="0" applyFont="1" applyBorder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0" fontId="7" fillId="5" borderId="6" xfId="0" applyFont="1" applyFill="1" applyBorder="1" applyAlignment="1">
      <alignment horizontal="center"/>
    </xf>
    <xf numFmtId="0" fontId="10" fillId="6" borderId="6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7" fillId="0" borderId="6" xfId="0" applyFont="1" applyBorder="1" applyAlignment="1">
      <alignment horizontal="center"/>
    </xf>
    <xf numFmtId="0" fontId="10" fillId="0" borderId="6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6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28" fillId="7" borderId="25" xfId="0" applyFont="1" applyFill="1" applyBorder="1" applyAlignment="1">
      <alignment horizontal="center" vertical="center"/>
    </xf>
    <xf numFmtId="0" fontId="28" fillId="7" borderId="24" xfId="0" applyFont="1" applyFill="1" applyBorder="1" applyAlignment="1">
      <alignment horizontal="center" vertical="center"/>
    </xf>
    <xf numFmtId="0" fontId="28" fillId="7" borderId="26" xfId="0" applyFont="1" applyFill="1" applyBorder="1" applyAlignment="1">
      <alignment horizontal="center" vertical="center"/>
    </xf>
    <xf numFmtId="0" fontId="28" fillId="7" borderId="21" xfId="0" applyFont="1" applyFill="1" applyBorder="1" applyAlignment="1">
      <alignment horizontal="center" vertical="center"/>
    </xf>
    <xf numFmtId="0" fontId="28" fillId="7" borderId="22" xfId="0" applyFont="1" applyFill="1" applyBorder="1" applyAlignment="1">
      <alignment horizontal="center" vertical="center"/>
    </xf>
    <xf numFmtId="0" fontId="28" fillId="7" borderId="23" xfId="0" applyFont="1" applyFill="1" applyBorder="1" applyAlignment="1">
      <alignment horizontal="center" vertical="center"/>
    </xf>
    <xf numFmtId="0" fontId="28" fillId="7" borderId="7" xfId="0" applyFont="1" applyFill="1" applyBorder="1" applyAlignment="1">
      <alignment horizontal="center" vertical="center"/>
    </xf>
    <xf numFmtId="0" fontId="28" fillId="7" borderId="8" xfId="0" applyFont="1" applyFill="1" applyBorder="1" applyAlignment="1">
      <alignment horizontal="center" vertical="center"/>
    </xf>
    <xf numFmtId="0" fontId="28" fillId="7" borderId="9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1">
    <dxf>
      <fill>
        <patternFill>
          <bgColor theme="9" tint="0.59996337778862885"/>
        </patternFill>
      </fill>
    </dxf>
  </dxfs>
  <tableStyles count="1" defaultTableStyle="TableStyleMedium2" defaultPivotStyle="PivotStyleLight16">
    <tableStyle name="Estilo de tabla 1" pivot="0" count="1" xr9:uid="{2D3FEE20-E4EA-48EA-8591-C2580AF35FEE}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4849504860841252E-2"/>
          <c:y val="0.14384579273260942"/>
          <c:w val="0.8303009902783175"/>
          <c:h val="0.8004332582412875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>
                  <a:shade val="5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9A9C-4945-B8D3-D2C1D9E941B2}"/>
              </c:ext>
            </c:extLst>
          </c:dPt>
          <c:dPt>
            <c:idx val="1"/>
            <c:bubble3D val="0"/>
            <c:spPr>
              <a:solidFill>
                <a:schemeClr val="accent6">
                  <a:shade val="7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2-9A9C-4945-B8D3-D2C1D9E941B2}"/>
              </c:ext>
            </c:extLst>
          </c:dPt>
          <c:dPt>
            <c:idx val="2"/>
            <c:bubble3D val="0"/>
            <c:spPr>
              <a:solidFill>
                <a:schemeClr val="accent6">
                  <a:shade val="9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9A9C-4945-B8D3-D2C1D9E941B2}"/>
              </c:ext>
            </c:extLst>
          </c:dPt>
          <c:dPt>
            <c:idx val="3"/>
            <c:bubble3D val="0"/>
            <c:spPr>
              <a:solidFill>
                <a:schemeClr val="accent6">
                  <a:tint val="9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4-9A9C-4945-B8D3-D2C1D9E941B2}"/>
              </c:ext>
            </c:extLst>
          </c:dPt>
          <c:dPt>
            <c:idx val="4"/>
            <c:bubble3D val="0"/>
            <c:spPr>
              <a:solidFill>
                <a:schemeClr val="accent6">
                  <a:tint val="7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9A9C-4945-B8D3-D2C1D9E941B2}"/>
              </c:ext>
            </c:extLst>
          </c:dPt>
          <c:dPt>
            <c:idx val="5"/>
            <c:bubble3D val="0"/>
            <c:spPr>
              <a:solidFill>
                <a:schemeClr val="accent6">
                  <a:tint val="5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6-9A9C-4945-B8D3-D2C1D9E941B2}"/>
              </c:ext>
            </c:extLst>
          </c:dPt>
          <c:dLbls>
            <c:dLbl>
              <c:idx val="0"/>
              <c:layout>
                <c:manualLayout>
                  <c:x val="2.5593028711975857E-2"/>
                  <c:y val="2.1183856660217878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200" b="1" i="0" u="none" strike="noStrike" kern="1200" spc="0" baseline="0">
                        <a:solidFill>
                          <a:schemeClr val="accent6">
                            <a:shade val="50000"/>
                          </a:schemeClr>
                        </a:solidFill>
                        <a:latin typeface="Times New Roman" panose="02020603050405020304" pitchFamily="18" charset="0"/>
                        <a:ea typeface="+mn-ea"/>
                        <a:cs typeface="Times New Roman" panose="02020603050405020304" pitchFamily="18" charset="0"/>
                      </a:defRPr>
                    </a:pPr>
                    <a:r>
                      <a:rPr lang="en-US"/>
                      <a:t>Preparación suelo</a:t>
                    </a:r>
                    <a:r>
                      <a:rPr lang="en-US" baseline="0"/>
                      <a:t>
</a:t>
                    </a:r>
                    <a:fld id="{3A20D017-E586-45BC-9370-AFD3DA44F155}" type="PERCENTAGE">
                      <a:rPr lang="en-US" baseline="0"/>
                      <a:pPr>
                        <a:defRPr>
                          <a:solidFill>
                            <a:schemeClr val="accent6">
                              <a:shade val="50000"/>
                            </a:schemeClr>
                          </a:solidFill>
                        </a:defRPr>
                      </a:pPr>
                      <a:t>[PORCENTAJE]</a:t>
                    </a:fld>
                    <a:endParaRPr lang="en-US" baseline="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1" i="0" u="none" strike="noStrike" kern="1200" spc="0" baseline="0">
                      <a:solidFill>
                        <a:schemeClr val="accent6">
                          <a:shade val="50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CO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9A9C-4945-B8D3-D2C1D9E941B2}"/>
                </c:ext>
              </c:extLst>
            </c:dLbl>
            <c:dLbl>
              <c:idx val="1"/>
              <c:layout>
                <c:manualLayout>
                  <c:x val="5.5196509428513792E-2"/>
                  <c:y val="8.185308771891431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1" i="0" u="none" strike="noStrike" kern="1200" spc="0" baseline="0">
                      <a:solidFill>
                        <a:schemeClr val="accent6">
                          <a:shade val="70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CO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A9C-4945-B8D3-D2C1D9E941B2}"/>
                </c:ext>
              </c:extLst>
            </c:dLbl>
            <c:dLbl>
              <c:idx val="2"/>
              <c:layout>
                <c:manualLayout>
                  <c:x val="3.5218641466582684E-2"/>
                  <c:y val="-0.16164797194096436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1" i="0" u="none" strike="noStrike" kern="1200" spc="0" baseline="0">
                      <a:solidFill>
                        <a:schemeClr val="accent6">
                          <a:shade val="90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CO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A9C-4945-B8D3-D2C1D9E941B2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1" i="0" u="none" strike="noStrike" kern="1200" spc="0" baseline="0">
                      <a:solidFill>
                        <a:schemeClr val="accent6">
                          <a:tint val="90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CO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4-9A9C-4945-B8D3-D2C1D9E941B2}"/>
                </c:ext>
              </c:extLst>
            </c:dLbl>
            <c:dLbl>
              <c:idx val="4"/>
              <c:layout>
                <c:manualLayout>
                  <c:x val="-0.22083803216520734"/>
                  <c:y val="-0.1464967438911095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1" i="0" u="none" strike="noStrike" kern="1200" spc="0" baseline="0">
                      <a:solidFill>
                        <a:schemeClr val="accent6">
                          <a:tint val="70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CO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20535456456087"/>
                      <c:h val="0.1308314987335055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9A9C-4945-B8D3-D2C1D9E941B2}"/>
                </c:ext>
              </c:extLst>
            </c:dLbl>
            <c:dLbl>
              <c:idx val="5"/>
              <c:layout>
                <c:manualLayout>
                  <c:x val="-8.7300203322301442E-2"/>
                  <c:y val="-6.344855305251700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1" i="0" u="none" strike="noStrike" kern="1200" spc="0" baseline="0">
                      <a:solidFill>
                        <a:schemeClr val="accent6">
                          <a:tint val="50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CO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A9C-4945-B8D3-D2C1D9E941B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Tecnificado!$D$94:$D$99</c:f>
              <c:strCache>
                <c:ptCount val="6"/>
                <c:pt idx="0">
                  <c:v>Preparacion Suelo </c:v>
                </c:pt>
                <c:pt idx="1">
                  <c:v>Mano de obra </c:v>
                </c:pt>
                <c:pt idx="2">
                  <c:v>Insumos</c:v>
                </c:pt>
                <c:pt idx="3">
                  <c:v>Herramientas y equipos </c:v>
                </c:pt>
                <c:pt idx="4">
                  <c:v>Riego </c:v>
                </c:pt>
                <c:pt idx="5">
                  <c:v>Otros costos </c:v>
                </c:pt>
              </c:strCache>
            </c:strRef>
          </c:cat>
          <c:val>
            <c:numRef>
              <c:f>Tecnificado!$E$94:$E$99</c:f>
              <c:numCache>
                <c:formatCode>0.00%</c:formatCode>
                <c:ptCount val="6"/>
                <c:pt idx="0">
                  <c:v>4.7203262708590446E-2</c:v>
                </c:pt>
                <c:pt idx="1">
                  <c:v>0.20275946936189987</c:v>
                </c:pt>
                <c:pt idx="2">
                  <c:v>0.11242243735095958</c:v>
                </c:pt>
                <c:pt idx="3">
                  <c:v>7.6526501663926935E-3</c:v>
                </c:pt>
                <c:pt idx="4">
                  <c:v>0.35402447031442835</c:v>
                </c:pt>
                <c:pt idx="5">
                  <c:v>0.27593771009772911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9C-4945-B8D3-D2C1D9E941B2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>
                  <a:shade val="53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BFB1-4775-8BD1-70BAFAE5DFFA}"/>
              </c:ext>
            </c:extLst>
          </c:dPt>
          <c:dPt>
            <c:idx val="1"/>
            <c:bubble3D val="0"/>
            <c:spPr>
              <a:solidFill>
                <a:schemeClr val="accent6">
                  <a:shade val="76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2-BFB1-4775-8BD1-70BAFAE5DFFA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BFB1-4775-8BD1-70BAFAE5DFFA}"/>
              </c:ext>
            </c:extLst>
          </c:dPt>
          <c:dPt>
            <c:idx val="3"/>
            <c:bubble3D val="0"/>
            <c:spPr>
              <a:solidFill>
                <a:schemeClr val="accent6">
                  <a:tint val="77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4-BFB1-4775-8BD1-70BAFAE5DFFA}"/>
              </c:ext>
            </c:extLst>
          </c:dPt>
          <c:dPt>
            <c:idx val="4"/>
            <c:bubble3D val="0"/>
            <c:spPr>
              <a:solidFill>
                <a:schemeClr val="accent6">
                  <a:tint val="54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BFB1-4775-8BD1-70BAFAE5DFFA}"/>
              </c:ext>
            </c:extLst>
          </c:dPt>
          <c:dLbls>
            <c:dLbl>
              <c:idx val="0"/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200" b="1" i="0" u="none" strike="noStrike" kern="1200" spc="0" baseline="0">
                        <a:solidFill>
                          <a:schemeClr val="accent6">
                            <a:shade val="53000"/>
                          </a:schemeClr>
                        </a:solidFill>
                        <a:latin typeface="Times New Roman" panose="02020603050405020304" pitchFamily="18" charset="0"/>
                        <a:ea typeface="+mn-ea"/>
                        <a:cs typeface="Times New Roman" panose="02020603050405020304" pitchFamily="18" charset="0"/>
                      </a:defRPr>
                    </a:pPr>
                    <a:r>
                      <a:rPr lang="en-US"/>
                      <a:t>Preparación suelo</a:t>
                    </a:r>
                  </a:p>
                  <a:p>
                    <a:pPr>
                      <a:defRPr>
                        <a:solidFill>
                          <a:schemeClr val="accent6">
                            <a:shade val="53000"/>
                          </a:schemeClr>
                        </a:solidFill>
                      </a:defRPr>
                    </a:pPr>
                    <a:r>
                      <a:rPr lang="en-US" baseline="0"/>
                      <a:t> </a:t>
                    </a:r>
                    <a:fld id="{88BAA965-FCB1-443F-9AB8-508751BDCF4B}" type="VALUE">
                      <a:rPr lang="en-US" baseline="0"/>
                      <a:pPr>
                        <a:defRPr>
                          <a:solidFill>
                            <a:schemeClr val="accent6">
                              <a:shade val="53000"/>
                            </a:schemeClr>
                          </a:solidFill>
                        </a:defRPr>
                      </a:pPr>
                      <a:t>[VALOR]</a:t>
                    </a:fld>
                    <a:endParaRPr lang="en-US" baseline="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1" i="0" u="none" strike="noStrike" kern="1200" spc="0" baseline="0">
                      <a:solidFill>
                        <a:schemeClr val="accent6">
                          <a:shade val="53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CO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FB1-4775-8BD1-70BAFAE5DFFA}"/>
                </c:ext>
              </c:extLst>
            </c:dLbl>
            <c:dLbl>
              <c:idx val="1"/>
              <c:layout>
                <c:manualLayout>
                  <c:x val="-3.0411276754009606E-2"/>
                  <c:y val="0.3310427534793046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1" i="0" u="none" strike="noStrike" kern="1200" spc="0" baseline="0">
                      <a:solidFill>
                        <a:schemeClr val="accent6">
                          <a:shade val="76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CO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FB1-4775-8BD1-70BAFAE5DFFA}"/>
                </c:ext>
              </c:extLst>
            </c:dLbl>
            <c:dLbl>
              <c:idx val="2"/>
              <c:layout>
                <c:manualLayout>
                  <c:x val="-9.1881120426407795E-2"/>
                  <c:y val="2.3386399891787593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1" i="0" u="none" strike="noStrike" kern="1200" spc="0" baseline="0">
                      <a:solidFill>
                        <a:schemeClr val="accent6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CO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FB1-4775-8BD1-70BAFAE5DFFA}"/>
                </c:ext>
              </c:extLst>
            </c:dLbl>
            <c:dLbl>
              <c:idx val="3"/>
              <c:layout>
                <c:manualLayout>
                  <c:x val="-2.1721851857996557E-3"/>
                  <c:y val="-0.13912508574161989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1" i="0" u="none" strike="noStrike" kern="1200" spc="0" baseline="0">
                      <a:solidFill>
                        <a:schemeClr val="accent6">
                          <a:tint val="77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CO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8517878708942065"/>
                      <c:h val="0.1952173098792396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BFB1-4775-8BD1-70BAFAE5DFFA}"/>
                </c:ext>
              </c:extLst>
            </c:dLbl>
            <c:dLbl>
              <c:idx val="4"/>
              <c:layout>
                <c:manualLayout>
                  <c:x val="0.11670705585617711"/>
                  <c:y val="-4.945295093893511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1" i="0" u="none" strike="noStrike" kern="1200" spc="0" baseline="0">
                      <a:solidFill>
                        <a:schemeClr val="accent6">
                          <a:tint val="54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CO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FB1-4775-8BD1-70BAFAE5DFF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Tradicional!$E$87:$E$91</c:f>
              <c:strCache>
                <c:ptCount val="5"/>
                <c:pt idx="0">
                  <c:v>Preparacion Suelo </c:v>
                </c:pt>
                <c:pt idx="1">
                  <c:v>Mano de obra </c:v>
                </c:pt>
                <c:pt idx="2">
                  <c:v>Insumos</c:v>
                </c:pt>
                <c:pt idx="3">
                  <c:v>Herramientas y equipos </c:v>
                </c:pt>
                <c:pt idx="4">
                  <c:v>Otros costos </c:v>
                </c:pt>
              </c:strCache>
            </c:strRef>
          </c:cat>
          <c:val>
            <c:numRef>
              <c:f>Tradicional!$F$87:$F$91</c:f>
              <c:numCache>
                <c:formatCode>0.0%</c:formatCode>
                <c:ptCount val="5"/>
                <c:pt idx="0">
                  <c:v>6.3829428853679607E-2</c:v>
                </c:pt>
                <c:pt idx="1">
                  <c:v>0.40336652956144753</c:v>
                </c:pt>
                <c:pt idx="2">
                  <c:v>0.29501607408232638</c:v>
                </c:pt>
                <c:pt idx="3">
                  <c:v>2.5989806794820009E-2</c:v>
                </c:pt>
                <c:pt idx="4">
                  <c:v>0.21179816070772653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B1-4775-8BD1-70BAFAE5DFF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4849504860841252E-2"/>
          <c:y val="0.14384579273260942"/>
          <c:w val="0.8303009902783175"/>
          <c:h val="0.8004332582412875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>
                  <a:shade val="5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EE59-4229-A9E0-4CB310CF7351}"/>
              </c:ext>
            </c:extLst>
          </c:dPt>
          <c:dPt>
            <c:idx val="1"/>
            <c:bubble3D val="0"/>
            <c:spPr>
              <a:solidFill>
                <a:schemeClr val="accent6">
                  <a:shade val="7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EE59-4229-A9E0-4CB310CF7351}"/>
              </c:ext>
            </c:extLst>
          </c:dPt>
          <c:dPt>
            <c:idx val="2"/>
            <c:bubble3D val="0"/>
            <c:spPr>
              <a:solidFill>
                <a:schemeClr val="accent6">
                  <a:shade val="9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EE59-4229-A9E0-4CB310CF7351}"/>
              </c:ext>
            </c:extLst>
          </c:dPt>
          <c:dPt>
            <c:idx val="3"/>
            <c:bubble3D val="0"/>
            <c:spPr>
              <a:solidFill>
                <a:schemeClr val="accent6">
                  <a:tint val="9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EE59-4229-A9E0-4CB310CF7351}"/>
              </c:ext>
            </c:extLst>
          </c:dPt>
          <c:dPt>
            <c:idx val="4"/>
            <c:bubble3D val="0"/>
            <c:spPr>
              <a:solidFill>
                <a:schemeClr val="accent6">
                  <a:tint val="7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EE59-4229-A9E0-4CB310CF7351}"/>
              </c:ext>
            </c:extLst>
          </c:dPt>
          <c:dPt>
            <c:idx val="5"/>
            <c:bubble3D val="0"/>
            <c:spPr>
              <a:solidFill>
                <a:schemeClr val="accent6">
                  <a:tint val="5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EE59-4229-A9E0-4CB310CF7351}"/>
              </c:ext>
            </c:extLst>
          </c:dPt>
          <c:dLbls>
            <c:dLbl>
              <c:idx val="0"/>
              <c:layout>
                <c:manualLayout>
                  <c:x val="2.5593028711975857E-2"/>
                  <c:y val="2.1183856660217878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200" b="1" i="0" u="none" strike="noStrike" kern="1200" spc="0" baseline="0">
                        <a:solidFill>
                          <a:schemeClr val="accent6">
                            <a:shade val="50000"/>
                          </a:schemeClr>
                        </a:solidFill>
                        <a:latin typeface="Times New Roman" panose="02020603050405020304" pitchFamily="18" charset="0"/>
                        <a:ea typeface="+mn-ea"/>
                        <a:cs typeface="Times New Roman" panose="02020603050405020304" pitchFamily="18" charset="0"/>
                      </a:defRPr>
                    </a:pPr>
                    <a:r>
                      <a:rPr lang="en-US"/>
                      <a:t>Preparación suelo</a:t>
                    </a:r>
                    <a:r>
                      <a:rPr lang="en-US" baseline="0"/>
                      <a:t>
</a:t>
                    </a:r>
                    <a:fld id="{C8D4178C-824E-4158-A181-900B575B8B4D}" type="PERCENTAGE">
                      <a:rPr lang="en-US" baseline="0"/>
                      <a:pPr>
                        <a:defRPr>
                          <a:solidFill>
                            <a:schemeClr val="accent6">
                              <a:shade val="50000"/>
                            </a:schemeClr>
                          </a:solidFill>
                        </a:defRPr>
                      </a:pPr>
                      <a:t>[PORCENTAJE]</a:t>
                    </a:fld>
                    <a:endParaRPr lang="en-US" baseline="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1" i="0" u="none" strike="noStrike" kern="1200" spc="0" baseline="0">
                      <a:solidFill>
                        <a:schemeClr val="accent6">
                          <a:shade val="50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CO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EE59-4229-A9E0-4CB310CF7351}"/>
                </c:ext>
              </c:extLst>
            </c:dLbl>
            <c:dLbl>
              <c:idx val="1"/>
              <c:layout>
                <c:manualLayout>
                  <c:x val="5.5196509428513792E-2"/>
                  <c:y val="8.185308771891431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1" i="0" u="none" strike="noStrike" kern="1200" spc="0" baseline="0">
                      <a:solidFill>
                        <a:schemeClr val="accent6">
                          <a:shade val="70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CO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E59-4229-A9E0-4CB310CF7351}"/>
                </c:ext>
              </c:extLst>
            </c:dLbl>
            <c:dLbl>
              <c:idx val="2"/>
              <c:layout>
                <c:manualLayout>
                  <c:x val="3.5218641466582684E-2"/>
                  <c:y val="-0.16164797194096436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1" i="0" u="none" strike="noStrike" kern="1200" spc="0" baseline="0">
                      <a:solidFill>
                        <a:schemeClr val="accent6">
                          <a:shade val="90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CO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E59-4229-A9E0-4CB310CF7351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1" i="0" u="none" strike="noStrike" kern="1200" spc="0" baseline="0">
                      <a:solidFill>
                        <a:schemeClr val="accent6">
                          <a:tint val="90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CO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EE59-4229-A9E0-4CB310CF7351}"/>
                </c:ext>
              </c:extLst>
            </c:dLbl>
            <c:dLbl>
              <c:idx val="4"/>
              <c:layout>
                <c:manualLayout>
                  <c:x val="-0.22083803216520734"/>
                  <c:y val="-0.1464967438911095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1" i="0" u="none" strike="noStrike" kern="1200" spc="0" baseline="0">
                      <a:solidFill>
                        <a:schemeClr val="accent6">
                          <a:tint val="70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CO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20535456456087"/>
                      <c:h val="0.1308314987335055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EE59-4229-A9E0-4CB310CF7351}"/>
                </c:ext>
              </c:extLst>
            </c:dLbl>
            <c:dLbl>
              <c:idx val="5"/>
              <c:layout>
                <c:manualLayout>
                  <c:x val="-8.7300203322301442E-2"/>
                  <c:y val="-6.344855305251700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1" i="0" u="none" strike="noStrike" kern="1200" spc="0" baseline="0">
                      <a:solidFill>
                        <a:schemeClr val="accent6">
                          <a:tint val="50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s-CO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E59-4229-A9E0-4CB310CF735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Tecnificado!$D$94:$D$99</c:f>
              <c:strCache>
                <c:ptCount val="6"/>
                <c:pt idx="0">
                  <c:v>Preparacion Suelo </c:v>
                </c:pt>
                <c:pt idx="1">
                  <c:v>Mano de obra </c:v>
                </c:pt>
                <c:pt idx="2">
                  <c:v>Insumos</c:v>
                </c:pt>
                <c:pt idx="3">
                  <c:v>Herramientas y equipos </c:v>
                </c:pt>
                <c:pt idx="4">
                  <c:v>Riego </c:v>
                </c:pt>
                <c:pt idx="5">
                  <c:v>Otros costos </c:v>
                </c:pt>
              </c:strCache>
            </c:strRef>
          </c:cat>
          <c:val>
            <c:numRef>
              <c:f>Tecnificado!$E$94:$E$99</c:f>
              <c:numCache>
                <c:formatCode>0.00%</c:formatCode>
                <c:ptCount val="6"/>
                <c:pt idx="0">
                  <c:v>4.7203262708590446E-2</c:v>
                </c:pt>
                <c:pt idx="1">
                  <c:v>0.20275946936189987</c:v>
                </c:pt>
                <c:pt idx="2">
                  <c:v>0.11242243735095958</c:v>
                </c:pt>
                <c:pt idx="3">
                  <c:v>7.6526501663926935E-3</c:v>
                </c:pt>
                <c:pt idx="4">
                  <c:v>0.35402447031442835</c:v>
                </c:pt>
                <c:pt idx="5">
                  <c:v>0.27593771009772911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E59-4229-A9E0-4CB310CF7351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2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3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590550</xdr:colOff>
      <xdr:row>7</xdr:row>
      <xdr:rowOff>0</xdr:rowOff>
    </xdr:from>
    <xdr:to>
      <xdr:col>7</xdr:col>
      <xdr:colOff>819150</xdr:colOff>
      <xdr:row>7</xdr:row>
      <xdr:rowOff>152400</xdr:rowOff>
    </xdr:to>
    <xdr:sp macro="" textlink="">
      <xdr:nvSpPr>
        <xdr:cNvPr id="3" name="Rectangle 69">
          <a:extLst>
            <a:ext uri="{FF2B5EF4-FFF2-40B4-BE49-F238E27FC236}">
              <a16:creationId xmlns:a16="http://schemas.microsoft.com/office/drawing/2014/main" id="{F4795B66-7159-4EA1-960C-849C58A7CA68}"/>
            </a:ext>
          </a:extLst>
        </xdr:cNvPr>
        <xdr:cNvSpPr>
          <a:spLocks noChangeArrowheads="1"/>
        </xdr:cNvSpPr>
      </xdr:nvSpPr>
      <xdr:spPr bwMode="auto">
        <a:xfrm>
          <a:off x="7493000" y="1079500"/>
          <a:ext cx="228600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457200</xdr:colOff>
      <xdr:row>7</xdr:row>
      <xdr:rowOff>9525</xdr:rowOff>
    </xdr:from>
    <xdr:to>
      <xdr:col>8</xdr:col>
      <xdr:colOff>685800</xdr:colOff>
      <xdr:row>8</xdr:row>
      <xdr:rowOff>0</xdr:rowOff>
    </xdr:to>
    <xdr:sp macro="" textlink="">
      <xdr:nvSpPr>
        <xdr:cNvPr id="4" name="Rectangle 70">
          <a:extLst>
            <a:ext uri="{FF2B5EF4-FFF2-40B4-BE49-F238E27FC236}">
              <a16:creationId xmlns:a16="http://schemas.microsoft.com/office/drawing/2014/main" id="{8051C8B6-C87C-42F8-AD5C-5459415B2F4C}"/>
            </a:ext>
          </a:extLst>
        </xdr:cNvPr>
        <xdr:cNvSpPr>
          <a:spLocks noChangeArrowheads="1"/>
        </xdr:cNvSpPr>
      </xdr:nvSpPr>
      <xdr:spPr bwMode="auto">
        <a:xfrm>
          <a:off x="8686800" y="1089025"/>
          <a:ext cx="228600" cy="1492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130175</xdr:colOff>
      <xdr:row>80</xdr:row>
      <xdr:rowOff>19050</xdr:rowOff>
    </xdr:from>
    <xdr:to>
      <xdr:col>3</xdr:col>
      <xdr:colOff>333847</xdr:colOff>
      <xdr:row>80</xdr:row>
      <xdr:rowOff>209983</xdr:rowOff>
    </xdr:to>
    <xdr:sp macro="" textlink="">
      <xdr:nvSpPr>
        <xdr:cNvPr id="10" name="Oval 82">
          <a:extLst>
            <a:ext uri="{FF2B5EF4-FFF2-40B4-BE49-F238E27FC236}">
              <a16:creationId xmlns:a16="http://schemas.microsoft.com/office/drawing/2014/main" id="{C7F722CA-3C64-4321-9006-67B8E75F1AEE}"/>
            </a:ext>
          </a:extLst>
        </xdr:cNvPr>
        <xdr:cNvSpPr>
          <a:spLocks noChangeArrowheads="1"/>
        </xdr:cNvSpPr>
      </xdr:nvSpPr>
      <xdr:spPr bwMode="auto">
        <a:xfrm>
          <a:off x="2489777" y="12228368"/>
          <a:ext cx="203672" cy="190933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3</xdr:col>
      <xdr:colOff>130175</xdr:colOff>
      <xdr:row>81</xdr:row>
      <xdr:rowOff>21937</xdr:rowOff>
    </xdr:from>
    <xdr:to>
      <xdr:col>3</xdr:col>
      <xdr:colOff>310284</xdr:colOff>
      <xdr:row>81</xdr:row>
      <xdr:rowOff>259773</xdr:rowOff>
    </xdr:to>
    <xdr:sp macro="" textlink="">
      <xdr:nvSpPr>
        <xdr:cNvPr id="11" name="Oval 83">
          <a:extLst>
            <a:ext uri="{FF2B5EF4-FFF2-40B4-BE49-F238E27FC236}">
              <a16:creationId xmlns:a16="http://schemas.microsoft.com/office/drawing/2014/main" id="{A64737B3-019B-44A0-BF72-AB762193CE90}"/>
            </a:ext>
          </a:extLst>
        </xdr:cNvPr>
        <xdr:cNvSpPr>
          <a:spLocks noChangeArrowheads="1"/>
        </xdr:cNvSpPr>
      </xdr:nvSpPr>
      <xdr:spPr bwMode="auto">
        <a:xfrm>
          <a:off x="2489777" y="12541539"/>
          <a:ext cx="180109" cy="237836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3</xdr:col>
      <xdr:colOff>130175</xdr:colOff>
      <xdr:row>82</xdr:row>
      <xdr:rowOff>28864</xdr:rowOff>
    </xdr:from>
    <xdr:to>
      <xdr:col>3</xdr:col>
      <xdr:colOff>314844</xdr:colOff>
      <xdr:row>82</xdr:row>
      <xdr:rowOff>238811</xdr:rowOff>
    </xdr:to>
    <xdr:sp macro="" textlink="">
      <xdr:nvSpPr>
        <xdr:cNvPr id="12" name="Oval 84">
          <a:extLst>
            <a:ext uri="{FF2B5EF4-FFF2-40B4-BE49-F238E27FC236}">
              <a16:creationId xmlns:a16="http://schemas.microsoft.com/office/drawing/2014/main" id="{02FA9A0D-A9F4-4E7F-837D-C5D8405AD403}"/>
            </a:ext>
          </a:extLst>
        </xdr:cNvPr>
        <xdr:cNvSpPr>
          <a:spLocks noChangeArrowheads="1"/>
        </xdr:cNvSpPr>
      </xdr:nvSpPr>
      <xdr:spPr bwMode="auto">
        <a:xfrm>
          <a:off x="2489777" y="12858750"/>
          <a:ext cx="184669" cy="209947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twoCellAnchor>
  <xdr:twoCellAnchor>
    <xdr:from>
      <xdr:col>3</xdr:col>
      <xdr:colOff>101311</xdr:colOff>
      <xdr:row>83</xdr:row>
      <xdr:rowOff>40987</xdr:rowOff>
    </xdr:from>
    <xdr:to>
      <xdr:col>3</xdr:col>
      <xdr:colOff>324716</xdr:colOff>
      <xdr:row>83</xdr:row>
      <xdr:rowOff>274206</xdr:rowOff>
    </xdr:to>
    <xdr:sp macro="" textlink="">
      <xdr:nvSpPr>
        <xdr:cNvPr id="13" name="Oval 85">
          <a:extLst>
            <a:ext uri="{FF2B5EF4-FFF2-40B4-BE49-F238E27FC236}">
              <a16:creationId xmlns:a16="http://schemas.microsoft.com/office/drawing/2014/main" id="{E95358FD-C5C7-4CF0-B453-588D589DB0C5}"/>
            </a:ext>
          </a:extLst>
        </xdr:cNvPr>
        <xdr:cNvSpPr>
          <a:spLocks noChangeArrowheads="1"/>
        </xdr:cNvSpPr>
      </xdr:nvSpPr>
      <xdr:spPr bwMode="auto">
        <a:xfrm>
          <a:off x="2460913" y="13181157"/>
          <a:ext cx="223405" cy="233219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twoCellAnchor>
  <xdr:twoCellAnchor>
    <xdr:from>
      <xdr:col>3</xdr:col>
      <xdr:colOff>122959</xdr:colOff>
      <xdr:row>84</xdr:row>
      <xdr:rowOff>33193</xdr:rowOff>
    </xdr:from>
    <xdr:to>
      <xdr:col>3</xdr:col>
      <xdr:colOff>331932</xdr:colOff>
      <xdr:row>84</xdr:row>
      <xdr:rowOff>281421</xdr:rowOff>
    </xdr:to>
    <xdr:sp macro="" textlink="">
      <xdr:nvSpPr>
        <xdr:cNvPr id="14" name="Oval 86">
          <a:extLst>
            <a:ext uri="{FF2B5EF4-FFF2-40B4-BE49-F238E27FC236}">
              <a16:creationId xmlns:a16="http://schemas.microsoft.com/office/drawing/2014/main" id="{432FC1D9-0886-47A5-989C-671E9C91D36B}"/>
            </a:ext>
          </a:extLst>
        </xdr:cNvPr>
        <xdr:cNvSpPr>
          <a:spLocks noChangeArrowheads="1"/>
        </xdr:cNvSpPr>
      </xdr:nvSpPr>
      <xdr:spPr bwMode="auto">
        <a:xfrm>
          <a:off x="2482561" y="13483648"/>
          <a:ext cx="208973" cy="248228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5</a:t>
          </a:r>
        </a:p>
      </xdr:txBody>
    </xdr:sp>
    <xdr:clientData/>
  </xdr:twoCellAnchor>
  <xdr:twoCellAnchor editAs="oneCell">
    <xdr:from>
      <xdr:col>7</xdr:col>
      <xdr:colOff>657225</xdr:colOff>
      <xdr:row>7</xdr:row>
      <xdr:rowOff>0</xdr:rowOff>
    </xdr:from>
    <xdr:to>
      <xdr:col>7</xdr:col>
      <xdr:colOff>752475</xdr:colOff>
      <xdr:row>8</xdr:row>
      <xdr:rowOff>9525</xdr:rowOff>
    </xdr:to>
    <xdr:sp macro="" textlink="">
      <xdr:nvSpPr>
        <xdr:cNvPr id="15" name="Text Box 91">
          <a:extLst>
            <a:ext uri="{FF2B5EF4-FFF2-40B4-BE49-F238E27FC236}">
              <a16:creationId xmlns:a16="http://schemas.microsoft.com/office/drawing/2014/main" id="{71875F20-B60E-4296-ADA1-0534E7F36062}"/>
            </a:ext>
          </a:extLst>
        </xdr:cNvPr>
        <xdr:cNvSpPr txBox="1">
          <a:spLocks noChangeArrowheads="1"/>
        </xdr:cNvSpPr>
      </xdr:nvSpPr>
      <xdr:spPr bwMode="auto">
        <a:xfrm>
          <a:off x="7559675" y="1079500"/>
          <a:ext cx="952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180975</xdr:colOff>
      <xdr:row>93</xdr:row>
      <xdr:rowOff>104775</xdr:rowOff>
    </xdr:from>
    <xdr:to>
      <xdr:col>8</xdr:col>
      <xdr:colOff>1181100</xdr:colOff>
      <xdr:row>93</xdr:row>
      <xdr:rowOff>104775</xdr:rowOff>
    </xdr:to>
    <xdr:sp macro="" textlink="">
      <xdr:nvSpPr>
        <xdr:cNvPr id="16" name="Line 94">
          <a:extLst>
            <a:ext uri="{FF2B5EF4-FFF2-40B4-BE49-F238E27FC236}">
              <a16:creationId xmlns:a16="http://schemas.microsoft.com/office/drawing/2014/main" id="{9E5DE398-E930-45FA-BE29-345CC1A1944C}"/>
            </a:ext>
          </a:extLst>
        </xdr:cNvPr>
        <xdr:cNvSpPr>
          <a:spLocks noChangeShapeType="1"/>
        </xdr:cNvSpPr>
      </xdr:nvSpPr>
      <xdr:spPr bwMode="auto">
        <a:xfrm>
          <a:off x="7083425" y="21707475"/>
          <a:ext cx="2327275" cy="0"/>
        </a:xfrm>
        <a:prstGeom prst="line">
          <a:avLst/>
        </a:prstGeom>
        <a:noFill/>
        <a:ln w="38100" cmpd="dbl">
          <a:solidFill>
            <a:srgbClr val="0000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1200150</xdr:colOff>
      <xdr:row>93</xdr:row>
      <xdr:rowOff>152400</xdr:rowOff>
    </xdr:from>
    <xdr:to>
      <xdr:col>8</xdr:col>
      <xdr:colOff>1200150</xdr:colOff>
      <xdr:row>96</xdr:row>
      <xdr:rowOff>38100</xdr:rowOff>
    </xdr:to>
    <xdr:sp macro="" textlink="">
      <xdr:nvSpPr>
        <xdr:cNvPr id="17" name="Line 95">
          <a:extLst>
            <a:ext uri="{FF2B5EF4-FFF2-40B4-BE49-F238E27FC236}">
              <a16:creationId xmlns:a16="http://schemas.microsoft.com/office/drawing/2014/main" id="{66892C3F-76AE-423D-BB64-CC0B24776CA8}"/>
            </a:ext>
          </a:extLst>
        </xdr:cNvPr>
        <xdr:cNvSpPr>
          <a:spLocks noChangeShapeType="1"/>
        </xdr:cNvSpPr>
      </xdr:nvSpPr>
      <xdr:spPr bwMode="auto">
        <a:xfrm>
          <a:off x="9429750" y="21755100"/>
          <a:ext cx="0" cy="342900"/>
        </a:xfrm>
        <a:prstGeom prst="line">
          <a:avLst/>
        </a:prstGeom>
        <a:noFill/>
        <a:ln w="38100" cmpd="dbl">
          <a:solidFill>
            <a:srgbClr val="0000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142875</xdr:colOff>
      <xdr:row>93</xdr:row>
      <xdr:rowOff>152400</xdr:rowOff>
    </xdr:from>
    <xdr:to>
      <xdr:col>7</xdr:col>
      <xdr:colOff>142875</xdr:colOff>
      <xdr:row>96</xdr:row>
      <xdr:rowOff>38100</xdr:rowOff>
    </xdr:to>
    <xdr:sp macro="" textlink="">
      <xdr:nvSpPr>
        <xdr:cNvPr id="18" name="Line 96">
          <a:extLst>
            <a:ext uri="{FF2B5EF4-FFF2-40B4-BE49-F238E27FC236}">
              <a16:creationId xmlns:a16="http://schemas.microsoft.com/office/drawing/2014/main" id="{6F8AAE70-7A03-4C3A-B3AB-34745EC06FDC}"/>
            </a:ext>
          </a:extLst>
        </xdr:cNvPr>
        <xdr:cNvSpPr>
          <a:spLocks noChangeShapeType="1"/>
        </xdr:cNvSpPr>
      </xdr:nvSpPr>
      <xdr:spPr bwMode="auto">
        <a:xfrm>
          <a:off x="7045325" y="21755100"/>
          <a:ext cx="0" cy="342900"/>
        </a:xfrm>
        <a:prstGeom prst="line">
          <a:avLst/>
        </a:prstGeom>
        <a:noFill/>
        <a:ln w="38100" cmpd="dbl">
          <a:solidFill>
            <a:srgbClr val="0000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1200150</xdr:colOff>
      <xdr:row>101</xdr:row>
      <xdr:rowOff>133350</xdr:rowOff>
    </xdr:from>
    <xdr:to>
      <xdr:col>8</xdr:col>
      <xdr:colOff>1200150</xdr:colOff>
      <xdr:row>104</xdr:row>
      <xdr:rowOff>19050</xdr:rowOff>
    </xdr:to>
    <xdr:sp macro="" textlink="">
      <xdr:nvSpPr>
        <xdr:cNvPr id="19" name="Line 97">
          <a:extLst>
            <a:ext uri="{FF2B5EF4-FFF2-40B4-BE49-F238E27FC236}">
              <a16:creationId xmlns:a16="http://schemas.microsoft.com/office/drawing/2014/main" id="{AC640660-AA40-42DE-9C95-23187EC16875}"/>
            </a:ext>
          </a:extLst>
        </xdr:cNvPr>
        <xdr:cNvSpPr>
          <a:spLocks noChangeShapeType="1"/>
        </xdr:cNvSpPr>
      </xdr:nvSpPr>
      <xdr:spPr bwMode="auto">
        <a:xfrm>
          <a:off x="9429750" y="22955250"/>
          <a:ext cx="0" cy="342900"/>
        </a:xfrm>
        <a:prstGeom prst="line">
          <a:avLst/>
        </a:prstGeom>
        <a:noFill/>
        <a:ln w="38100" cmpd="dbl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142875</xdr:colOff>
      <xdr:row>101</xdr:row>
      <xdr:rowOff>133350</xdr:rowOff>
    </xdr:from>
    <xdr:to>
      <xdr:col>7</xdr:col>
      <xdr:colOff>142875</xdr:colOff>
      <xdr:row>104</xdr:row>
      <xdr:rowOff>19050</xdr:rowOff>
    </xdr:to>
    <xdr:sp macro="" textlink="">
      <xdr:nvSpPr>
        <xdr:cNvPr id="20" name="Line 98">
          <a:extLst>
            <a:ext uri="{FF2B5EF4-FFF2-40B4-BE49-F238E27FC236}">
              <a16:creationId xmlns:a16="http://schemas.microsoft.com/office/drawing/2014/main" id="{61480E24-CE31-4CBE-A7D8-F4402F01562C}"/>
            </a:ext>
          </a:extLst>
        </xdr:cNvPr>
        <xdr:cNvSpPr>
          <a:spLocks noChangeShapeType="1"/>
        </xdr:cNvSpPr>
      </xdr:nvSpPr>
      <xdr:spPr bwMode="auto">
        <a:xfrm>
          <a:off x="7045325" y="22955250"/>
          <a:ext cx="0" cy="342900"/>
        </a:xfrm>
        <a:prstGeom prst="line">
          <a:avLst/>
        </a:prstGeom>
        <a:noFill/>
        <a:ln w="38100" cmpd="dbl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180975</xdr:colOff>
      <xdr:row>101</xdr:row>
      <xdr:rowOff>95250</xdr:rowOff>
    </xdr:from>
    <xdr:to>
      <xdr:col>8</xdr:col>
      <xdr:colOff>1181100</xdr:colOff>
      <xdr:row>101</xdr:row>
      <xdr:rowOff>95250</xdr:rowOff>
    </xdr:to>
    <xdr:sp macro="" textlink="">
      <xdr:nvSpPr>
        <xdr:cNvPr id="21" name="Line 103">
          <a:extLst>
            <a:ext uri="{FF2B5EF4-FFF2-40B4-BE49-F238E27FC236}">
              <a16:creationId xmlns:a16="http://schemas.microsoft.com/office/drawing/2014/main" id="{ACB7DB08-B785-4602-9AE9-88533B2F4DCC}"/>
            </a:ext>
          </a:extLst>
        </xdr:cNvPr>
        <xdr:cNvSpPr>
          <a:spLocks noChangeShapeType="1"/>
        </xdr:cNvSpPr>
      </xdr:nvSpPr>
      <xdr:spPr bwMode="auto">
        <a:xfrm>
          <a:off x="7083425" y="22917150"/>
          <a:ext cx="2327275" cy="0"/>
        </a:xfrm>
        <a:prstGeom prst="line">
          <a:avLst/>
        </a:prstGeom>
        <a:noFill/>
        <a:ln w="38100" cmpd="dbl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180975</xdr:colOff>
      <xdr:row>104</xdr:row>
      <xdr:rowOff>47625</xdr:rowOff>
    </xdr:from>
    <xdr:to>
      <xdr:col>8</xdr:col>
      <xdr:colOff>1181100</xdr:colOff>
      <xdr:row>104</xdr:row>
      <xdr:rowOff>47625</xdr:rowOff>
    </xdr:to>
    <xdr:sp macro="" textlink="">
      <xdr:nvSpPr>
        <xdr:cNvPr id="22" name="Line 104">
          <a:extLst>
            <a:ext uri="{FF2B5EF4-FFF2-40B4-BE49-F238E27FC236}">
              <a16:creationId xmlns:a16="http://schemas.microsoft.com/office/drawing/2014/main" id="{22334BA8-6ED2-4851-BEA5-4E5D7E335543}"/>
            </a:ext>
          </a:extLst>
        </xdr:cNvPr>
        <xdr:cNvSpPr>
          <a:spLocks noChangeShapeType="1"/>
        </xdr:cNvSpPr>
      </xdr:nvSpPr>
      <xdr:spPr bwMode="auto">
        <a:xfrm>
          <a:off x="7083425" y="23326725"/>
          <a:ext cx="2327275" cy="0"/>
        </a:xfrm>
        <a:prstGeom prst="line">
          <a:avLst/>
        </a:prstGeom>
        <a:noFill/>
        <a:ln w="38100" cmpd="dbl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161925</xdr:colOff>
      <xdr:row>96</xdr:row>
      <xdr:rowOff>66675</xdr:rowOff>
    </xdr:from>
    <xdr:to>
      <xdr:col>8</xdr:col>
      <xdr:colOff>1162050</xdr:colOff>
      <xdr:row>96</xdr:row>
      <xdr:rowOff>66675</xdr:rowOff>
    </xdr:to>
    <xdr:sp macro="" textlink="">
      <xdr:nvSpPr>
        <xdr:cNvPr id="23" name="Line 105">
          <a:extLst>
            <a:ext uri="{FF2B5EF4-FFF2-40B4-BE49-F238E27FC236}">
              <a16:creationId xmlns:a16="http://schemas.microsoft.com/office/drawing/2014/main" id="{C0E2353F-16A0-49EE-8AD2-3AF179E0BD04}"/>
            </a:ext>
          </a:extLst>
        </xdr:cNvPr>
        <xdr:cNvSpPr>
          <a:spLocks noChangeShapeType="1"/>
        </xdr:cNvSpPr>
      </xdr:nvSpPr>
      <xdr:spPr bwMode="auto">
        <a:xfrm>
          <a:off x="7064375" y="22126575"/>
          <a:ext cx="2327275" cy="0"/>
        </a:xfrm>
        <a:prstGeom prst="line">
          <a:avLst/>
        </a:prstGeom>
        <a:noFill/>
        <a:ln w="38100" cmpd="dbl">
          <a:solidFill>
            <a:srgbClr val="0000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s-419"/>
        </a:p>
      </xdr:txBody>
    </xdr:sp>
    <xdr:clientData/>
  </xdr:twoCellAnchor>
  <xdr:twoCellAnchor>
    <xdr:from>
      <xdr:col>6</xdr:col>
      <xdr:colOff>409575</xdr:colOff>
      <xdr:row>6</xdr:row>
      <xdr:rowOff>152400</xdr:rowOff>
    </xdr:from>
    <xdr:to>
      <xdr:col>6</xdr:col>
      <xdr:colOff>638175</xdr:colOff>
      <xdr:row>7</xdr:row>
      <xdr:rowOff>152400</xdr:rowOff>
    </xdr:to>
    <xdr:sp macro="" textlink="">
      <xdr:nvSpPr>
        <xdr:cNvPr id="29" name="Rectangle 69">
          <a:extLst>
            <a:ext uri="{FF2B5EF4-FFF2-40B4-BE49-F238E27FC236}">
              <a16:creationId xmlns:a16="http://schemas.microsoft.com/office/drawing/2014/main" id="{44BD75FF-506A-4E23-974A-0FEA2533EA68}"/>
            </a:ext>
          </a:extLst>
        </xdr:cNvPr>
        <xdr:cNvSpPr>
          <a:spLocks noChangeArrowheads="1"/>
        </xdr:cNvSpPr>
      </xdr:nvSpPr>
      <xdr:spPr bwMode="auto">
        <a:xfrm>
          <a:off x="6251575" y="1073150"/>
          <a:ext cx="228600" cy="1587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6</xdr:col>
      <xdr:colOff>488323</xdr:colOff>
      <xdr:row>6</xdr:row>
      <xdr:rowOff>158476</xdr:rowOff>
    </xdr:from>
    <xdr:ext cx="85344" cy="165943"/>
    <xdr:sp macro="" textlink="">
      <xdr:nvSpPr>
        <xdr:cNvPr id="30" name="Text Box 91">
          <a:extLst>
            <a:ext uri="{FF2B5EF4-FFF2-40B4-BE49-F238E27FC236}">
              <a16:creationId xmlns:a16="http://schemas.microsoft.com/office/drawing/2014/main" id="{C3C445D0-EB12-4214-8A03-B5640DEA831A}"/>
            </a:ext>
          </a:extLst>
        </xdr:cNvPr>
        <xdr:cNvSpPr txBox="1">
          <a:spLocks noChangeArrowheads="1"/>
        </xdr:cNvSpPr>
      </xdr:nvSpPr>
      <xdr:spPr bwMode="auto">
        <a:xfrm>
          <a:off x="6330323" y="1079226"/>
          <a:ext cx="85344" cy="16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s-ES" sz="1000" b="0" i="0" strike="noStrike">
              <a:solidFill>
                <a:sysClr val="windowText" lastClr="000000"/>
              </a:solidFill>
              <a:latin typeface="Arial"/>
              <a:cs typeface="Arial"/>
            </a:rPr>
            <a:t>X</a:t>
          </a:r>
        </a:p>
      </xdr:txBody>
    </xdr:sp>
    <xdr:clientData/>
  </xdr:oneCellAnchor>
  <xdr:twoCellAnchor>
    <xdr:from>
      <xdr:col>1</xdr:col>
      <xdr:colOff>473229</xdr:colOff>
      <xdr:row>87</xdr:row>
      <xdr:rowOff>151746</xdr:rowOff>
    </xdr:from>
    <xdr:to>
      <xdr:col>6</xdr:col>
      <xdr:colOff>923637</xdr:colOff>
      <xdr:row>109</xdr:row>
      <xdr:rowOff>79376</xdr:rowOff>
    </xdr:to>
    <xdr:graphicFrame macro="">
      <xdr:nvGraphicFramePr>
        <xdr:cNvPr id="32" name="Gráfico 31">
          <a:extLst>
            <a:ext uri="{FF2B5EF4-FFF2-40B4-BE49-F238E27FC236}">
              <a16:creationId xmlns:a16="http://schemas.microsoft.com/office/drawing/2014/main" id="{76E98842-AAC5-9BC8-491C-3712F0CD146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590550</xdr:colOff>
      <xdr:row>7</xdr:row>
      <xdr:rowOff>0</xdr:rowOff>
    </xdr:from>
    <xdr:to>
      <xdr:col>8</xdr:col>
      <xdr:colOff>819150</xdr:colOff>
      <xdr:row>7</xdr:row>
      <xdr:rowOff>152400</xdr:rowOff>
    </xdr:to>
    <xdr:sp macro="" textlink="">
      <xdr:nvSpPr>
        <xdr:cNvPr id="3" name="Rectangle 69">
          <a:extLst>
            <a:ext uri="{FF2B5EF4-FFF2-40B4-BE49-F238E27FC236}">
              <a16:creationId xmlns:a16="http://schemas.microsoft.com/office/drawing/2014/main" id="{A258F55A-9C5F-43B3-A418-98BECD7E3722}"/>
            </a:ext>
          </a:extLst>
        </xdr:cNvPr>
        <xdr:cNvSpPr>
          <a:spLocks noChangeArrowheads="1"/>
        </xdr:cNvSpPr>
      </xdr:nvSpPr>
      <xdr:spPr bwMode="auto">
        <a:xfrm>
          <a:off x="7493000" y="1092200"/>
          <a:ext cx="228600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457200</xdr:colOff>
      <xdr:row>7</xdr:row>
      <xdr:rowOff>9525</xdr:rowOff>
    </xdr:from>
    <xdr:to>
      <xdr:col>9</xdr:col>
      <xdr:colOff>685800</xdr:colOff>
      <xdr:row>8</xdr:row>
      <xdr:rowOff>0</xdr:rowOff>
    </xdr:to>
    <xdr:sp macro="" textlink="">
      <xdr:nvSpPr>
        <xdr:cNvPr id="4" name="Rectangle 70">
          <a:extLst>
            <a:ext uri="{FF2B5EF4-FFF2-40B4-BE49-F238E27FC236}">
              <a16:creationId xmlns:a16="http://schemas.microsoft.com/office/drawing/2014/main" id="{A85DC207-5802-4E86-A239-16C77F3E1B97}"/>
            </a:ext>
          </a:extLst>
        </xdr:cNvPr>
        <xdr:cNvSpPr>
          <a:spLocks noChangeArrowheads="1"/>
        </xdr:cNvSpPr>
      </xdr:nvSpPr>
      <xdr:spPr bwMode="auto">
        <a:xfrm>
          <a:off x="8686800" y="1101725"/>
          <a:ext cx="228600" cy="1555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8</xdr:col>
      <xdr:colOff>657225</xdr:colOff>
      <xdr:row>7</xdr:row>
      <xdr:rowOff>0</xdr:rowOff>
    </xdr:from>
    <xdr:to>
      <xdr:col>8</xdr:col>
      <xdr:colOff>752475</xdr:colOff>
      <xdr:row>8</xdr:row>
      <xdr:rowOff>15875</xdr:rowOff>
    </xdr:to>
    <xdr:sp macro="" textlink="">
      <xdr:nvSpPr>
        <xdr:cNvPr id="13" name="Text Box 91">
          <a:extLst>
            <a:ext uri="{FF2B5EF4-FFF2-40B4-BE49-F238E27FC236}">
              <a16:creationId xmlns:a16="http://schemas.microsoft.com/office/drawing/2014/main" id="{EF13E051-5B78-4B09-A92F-7E59B8474E0C}"/>
            </a:ext>
          </a:extLst>
        </xdr:cNvPr>
        <xdr:cNvSpPr txBox="1">
          <a:spLocks noChangeArrowheads="1"/>
        </xdr:cNvSpPr>
      </xdr:nvSpPr>
      <xdr:spPr bwMode="auto">
        <a:xfrm>
          <a:off x="7559675" y="1092200"/>
          <a:ext cx="95250" cy="174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180975</xdr:colOff>
      <xdr:row>81</xdr:row>
      <xdr:rowOff>104775</xdr:rowOff>
    </xdr:from>
    <xdr:to>
      <xdr:col>9</xdr:col>
      <xdr:colOff>1181100</xdr:colOff>
      <xdr:row>81</xdr:row>
      <xdr:rowOff>104775</xdr:rowOff>
    </xdr:to>
    <xdr:sp macro="" textlink="">
      <xdr:nvSpPr>
        <xdr:cNvPr id="14" name="Line 94">
          <a:extLst>
            <a:ext uri="{FF2B5EF4-FFF2-40B4-BE49-F238E27FC236}">
              <a16:creationId xmlns:a16="http://schemas.microsoft.com/office/drawing/2014/main" id="{AD29E8E4-4DF9-44D9-A01B-15102AAF470C}"/>
            </a:ext>
          </a:extLst>
        </xdr:cNvPr>
        <xdr:cNvSpPr>
          <a:spLocks noChangeShapeType="1"/>
        </xdr:cNvSpPr>
      </xdr:nvSpPr>
      <xdr:spPr bwMode="auto">
        <a:xfrm>
          <a:off x="7083425" y="15243175"/>
          <a:ext cx="2327275" cy="0"/>
        </a:xfrm>
        <a:prstGeom prst="line">
          <a:avLst/>
        </a:prstGeom>
        <a:noFill/>
        <a:ln w="38100" cmpd="dbl">
          <a:solidFill>
            <a:srgbClr val="0000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1200150</xdr:colOff>
      <xdr:row>81</xdr:row>
      <xdr:rowOff>152400</xdr:rowOff>
    </xdr:from>
    <xdr:to>
      <xdr:col>9</xdr:col>
      <xdr:colOff>1200150</xdr:colOff>
      <xdr:row>84</xdr:row>
      <xdr:rowOff>38100</xdr:rowOff>
    </xdr:to>
    <xdr:sp macro="" textlink="">
      <xdr:nvSpPr>
        <xdr:cNvPr id="15" name="Line 95">
          <a:extLst>
            <a:ext uri="{FF2B5EF4-FFF2-40B4-BE49-F238E27FC236}">
              <a16:creationId xmlns:a16="http://schemas.microsoft.com/office/drawing/2014/main" id="{39E55BD0-D8E5-42E7-9FC0-1D859DAE854D}"/>
            </a:ext>
          </a:extLst>
        </xdr:cNvPr>
        <xdr:cNvSpPr>
          <a:spLocks noChangeShapeType="1"/>
        </xdr:cNvSpPr>
      </xdr:nvSpPr>
      <xdr:spPr bwMode="auto">
        <a:xfrm>
          <a:off x="9429750" y="15290800"/>
          <a:ext cx="0" cy="342900"/>
        </a:xfrm>
        <a:prstGeom prst="line">
          <a:avLst/>
        </a:prstGeom>
        <a:noFill/>
        <a:ln w="38100" cmpd="dbl">
          <a:solidFill>
            <a:srgbClr val="0000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142875</xdr:colOff>
      <xdr:row>81</xdr:row>
      <xdr:rowOff>152400</xdr:rowOff>
    </xdr:from>
    <xdr:to>
      <xdr:col>8</xdr:col>
      <xdr:colOff>142875</xdr:colOff>
      <xdr:row>84</xdr:row>
      <xdr:rowOff>38100</xdr:rowOff>
    </xdr:to>
    <xdr:sp macro="" textlink="">
      <xdr:nvSpPr>
        <xdr:cNvPr id="16" name="Line 96">
          <a:extLst>
            <a:ext uri="{FF2B5EF4-FFF2-40B4-BE49-F238E27FC236}">
              <a16:creationId xmlns:a16="http://schemas.microsoft.com/office/drawing/2014/main" id="{CC1A6567-5F6A-4695-A5E3-1E57FBE130FF}"/>
            </a:ext>
          </a:extLst>
        </xdr:cNvPr>
        <xdr:cNvSpPr>
          <a:spLocks noChangeShapeType="1"/>
        </xdr:cNvSpPr>
      </xdr:nvSpPr>
      <xdr:spPr bwMode="auto">
        <a:xfrm>
          <a:off x="7045325" y="15290800"/>
          <a:ext cx="0" cy="342900"/>
        </a:xfrm>
        <a:prstGeom prst="line">
          <a:avLst/>
        </a:prstGeom>
        <a:noFill/>
        <a:ln w="38100" cmpd="dbl">
          <a:solidFill>
            <a:srgbClr val="0000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1200150</xdr:colOff>
      <xdr:row>89</xdr:row>
      <xdr:rowOff>133350</xdr:rowOff>
    </xdr:from>
    <xdr:to>
      <xdr:col>9</xdr:col>
      <xdr:colOff>1200150</xdr:colOff>
      <xdr:row>92</xdr:row>
      <xdr:rowOff>19050</xdr:rowOff>
    </xdr:to>
    <xdr:sp macro="" textlink="">
      <xdr:nvSpPr>
        <xdr:cNvPr id="17" name="Line 97">
          <a:extLst>
            <a:ext uri="{FF2B5EF4-FFF2-40B4-BE49-F238E27FC236}">
              <a16:creationId xmlns:a16="http://schemas.microsoft.com/office/drawing/2014/main" id="{9C0110F5-45B5-4827-9B18-2169E31701F4}"/>
            </a:ext>
          </a:extLst>
        </xdr:cNvPr>
        <xdr:cNvSpPr>
          <a:spLocks noChangeShapeType="1"/>
        </xdr:cNvSpPr>
      </xdr:nvSpPr>
      <xdr:spPr bwMode="auto">
        <a:xfrm>
          <a:off x="9429750" y="16490950"/>
          <a:ext cx="0" cy="342900"/>
        </a:xfrm>
        <a:prstGeom prst="line">
          <a:avLst/>
        </a:prstGeom>
        <a:noFill/>
        <a:ln w="38100" cmpd="dbl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142875</xdr:colOff>
      <xdr:row>89</xdr:row>
      <xdr:rowOff>133350</xdr:rowOff>
    </xdr:from>
    <xdr:to>
      <xdr:col>8</xdr:col>
      <xdr:colOff>142875</xdr:colOff>
      <xdr:row>92</xdr:row>
      <xdr:rowOff>19050</xdr:rowOff>
    </xdr:to>
    <xdr:sp macro="" textlink="">
      <xdr:nvSpPr>
        <xdr:cNvPr id="18" name="Line 98">
          <a:extLst>
            <a:ext uri="{FF2B5EF4-FFF2-40B4-BE49-F238E27FC236}">
              <a16:creationId xmlns:a16="http://schemas.microsoft.com/office/drawing/2014/main" id="{8DF30462-2EFB-42B7-9290-522DC548CBBA}"/>
            </a:ext>
          </a:extLst>
        </xdr:cNvPr>
        <xdr:cNvSpPr>
          <a:spLocks noChangeShapeType="1"/>
        </xdr:cNvSpPr>
      </xdr:nvSpPr>
      <xdr:spPr bwMode="auto">
        <a:xfrm>
          <a:off x="7045325" y="16490950"/>
          <a:ext cx="0" cy="342900"/>
        </a:xfrm>
        <a:prstGeom prst="line">
          <a:avLst/>
        </a:prstGeom>
        <a:noFill/>
        <a:ln w="38100" cmpd="dbl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180975</xdr:colOff>
      <xdr:row>89</xdr:row>
      <xdr:rowOff>95250</xdr:rowOff>
    </xdr:from>
    <xdr:to>
      <xdr:col>9</xdr:col>
      <xdr:colOff>1181100</xdr:colOff>
      <xdr:row>89</xdr:row>
      <xdr:rowOff>95250</xdr:rowOff>
    </xdr:to>
    <xdr:sp macro="" textlink="">
      <xdr:nvSpPr>
        <xdr:cNvPr id="19" name="Line 103">
          <a:extLst>
            <a:ext uri="{FF2B5EF4-FFF2-40B4-BE49-F238E27FC236}">
              <a16:creationId xmlns:a16="http://schemas.microsoft.com/office/drawing/2014/main" id="{45C825E1-4F09-4613-9DE1-527C31434DB6}"/>
            </a:ext>
          </a:extLst>
        </xdr:cNvPr>
        <xdr:cNvSpPr>
          <a:spLocks noChangeShapeType="1"/>
        </xdr:cNvSpPr>
      </xdr:nvSpPr>
      <xdr:spPr bwMode="auto">
        <a:xfrm>
          <a:off x="7083425" y="16452850"/>
          <a:ext cx="2327275" cy="0"/>
        </a:xfrm>
        <a:prstGeom prst="line">
          <a:avLst/>
        </a:prstGeom>
        <a:noFill/>
        <a:ln w="38100" cmpd="dbl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180975</xdr:colOff>
      <xdr:row>92</xdr:row>
      <xdr:rowOff>47625</xdr:rowOff>
    </xdr:from>
    <xdr:to>
      <xdr:col>9</xdr:col>
      <xdr:colOff>1181100</xdr:colOff>
      <xdr:row>92</xdr:row>
      <xdr:rowOff>47625</xdr:rowOff>
    </xdr:to>
    <xdr:sp macro="" textlink="">
      <xdr:nvSpPr>
        <xdr:cNvPr id="20" name="Line 104">
          <a:extLst>
            <a:ext uri="{FF2B5EF4-FFF2-40B4-BE49-F238E27FC236}">
              <a16:creationId xmlns:a16="http://schemas.microsoft.com/office/drawing/2014/main" id="{C8DEE392-749A-4524-BCA6-DB1D56D17EE8}"/>
            </a:ext>
          </a:extLst>
        </xdr:cNvPr>
        <xdr:cNvSpPr>
          <a:spLocks noChangeShapeType="1"/>
        </xdr:cNvSpPr>
      </xdr:nvSpPr>
      <xdr:spPr bwMode="auto">
        <a:xfrm>
          <a:off x="7083425" y="16862425"/>
          <a:ext cx="2327275" cy="0"/>
        </a:xfrm>
        <a:prstGeom prst="line">
          <a:avLst/>
        </a:prstGeom>
        <a:noFill/>
        <a:ln w="38100" cmpd="dbl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161925</xdr:colOff>
      <xdr:row>84</xdr:row>
      <xdr:rowOff>66675</xdr:rowOff>
    </xdr:from>
    <xdr:to>
      <xdr:col>9</xdr:col>
      <xdr:colOff>1162050</xdr:colOff>
      <xdr:row>84</xdr:row>
      <xdr:rowOff>66675</xdr:rowOff>
    </xdr:to>
    <xdr:sp macro="" textlink="">
      <xdr:nvSpPr>
        <xdr:cNvPr id="21" name="Line 105">
          <a:extLst>
            <a:ext uri="{FF2B5EF4-FFF2-40B4-BE49-F238E27FC236}">
              <a16:creationId xmlns:a16="http://schemas.microsoft.com/office/drawing/2014/main" id="{B679BFE8-7C0E-4255-8B11-5B277DF974E0}"/>
            </a:ext>
          </a:extLst>
        </xdr:cNvPr>
        <xdr:cNvSpPr>
          <a:spLocks noChangeShapeType="1"/>
        </xdr:cNvSpPr>
      </xdr:nvSpPr>
      <xdr:spPr bwMode="auto">
        <a:xfrm>
          <a:off x="7064375" y="15662275"/>
          <a:ext cx="2327275" cy="0"/>
        </a:xfrm>
        <a:prstGeom prst="line">
          <a:avLst/>
        </a:prstGeom>
        <a:noFill/>
        <a:ln w="38100" cmpd="dbl">
          <a:solidFill>
            <a:srgbClr val="0000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s-419"/>
        </a:p>
      </xdr:txBody>
    </xdr:sp>
    <xdr:clientData/>
  </xdr:twoCellAnchor>
  <xdr:twoCellAnchor>
    <xdr:from>
      <xdr:col>7</xdr:col>
      <xdr:colOff>409575</xdr:colOff>
      <xdr:row>6</xdr:row>
      <xdr:rowOff>152400</xdr:rowOff>
    </xdr:from>
    <xdr:to>
      <xdr:col>7</xdr:col>
      <xdr:colOff>638175</xdr:colOff>
      <xdr:row>7</xdr:row>
      <xdr:rowOff>152400</xdr:rowOff>
    </xdr:to>
    <xdr:sp macro="" textlink="">
      <xdr:nvSpPr>
        <xdr:cNvPr id="26" name="Rectangle 69">
          <a:extLst>
            <a:ext uri="{FF2B5EF4-FFF2-40B4-BE49-F238E27FC236}">
              <a16:creationId xmlns:a16="http://schemas.microsoft.com/office/drawing/2014/main" id="{5DE8C42C-D265-406D-8003-E9765A06CE65}"/>
            </a:ext>
          </a:extLst>
        </xdr:cNvPr>
        <xdr:cNvSpPr>
          <a:spLocks noChangeArrowheads="1"/>
        </xdr:cNvSpPr>
      </xdr:nvSpPr>
      <xdr:spPr bwMode="auto">
        <a:xfrm>
          <a:off x="6251575" y="1079500"/>
          <a:ext cx="228600" cy="1651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8</xdr:col>
      <xdr:colOff>653423</xdr:colOff>
      <xdr:row>6</xdr:row>
      <xdr:rowOff>158476</xdr:rowOff>
    </xdr:from>
    <xdr:ext cx="85344" cy="165943"/>
    <xdr:sp macro="" textlink="">
      <xdr:nvSpPr>
        <xdr:cNvPr id="27" name="Text Box 91">
          <a:extLst>
            <a:ext uri="{FF2B5EF4-FFF2-40B4-BE49-F238E27FC236}">
              <a16:creationId xmlns:a16="http://schemas.microsoft.com/office/drawing/2014/main" id="{5D5248F3-C06C-4B4B-BA1C-A6C824C1B09F}"/>
            </a:ext>
          </a:extLst>
        </xdr:cNvPr>
        <xdr:cNvSpPr txBox="1">
          <a:spLocks noChangeArrowheads="1"/>
        </xdr:cNvSpPr>
      </xdr:nvSpPr>
      <xdr:spPr bwMode="auto">
        <a:xfrm>
          <a:off x="7555873" y="1085576"/>
          <a:ext cx="85344" cy="16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s-ES" sz="1000" b="0" i="0" strike="noStrike">
              <a:solidFill>
                <a:sysClr val="windowText" lastClr="000000"/>
              </a:solidFill>
              <a:latin typeface="Arial"/>
              <a:cs typeface="Arial"/>
            </a:rPr>
            <a:t>X</a:t>
          </a:r>
        </a:p>
      </xdr:txBody>
    </xdr:sp>
    <xdr:clientData/>
  </xdr:oneCellAnchor>
  <xdr:twoCellAnchor>
    <xdr:from>
      <xdr:col>2</xdr:col>
      <xdr:colOff>164101</xdr:colOff>
      <xdr:row>76</xdr:row>
      <xdr:rowOff>46590</xdr:rowOff>
    </xdr:from>
    <xdr:to>
      <xdr:col>7</xdr:col>
      <xdr:colOff>419650</xdr:colOff>
      <xdr:row>98</xdr:row>
      <xdr:rowOff>36282</xdr:rowOff>
    </xdr:to>
    <xdr:graphicFrame macro="">
      <xdr:nvGraphicFramePr>
        <xdr:cNvPr id="29" name="Gráfico 28">
          <a:extLst>
            <a:ext uri="{FF2B5EF4-FFF2-40B4-BE49-F238E27FC236}">
              <a16:creationId xmlns:a16="http://schemas.microsoft.com/office/drawing/2014/main" id="{91709116-8A63-1C5F-5F59-C5156C861CA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130175</xdr:colOff>
      <xdr:row>68</xdr:row>
      <xdr:rowOff>19050</xdr:rowOff>
    </xdr:from>
    <xdr:to>
      <xdr:col>4</xdr:col>
      <xdr:colOff>333847</xdr:colOff>
      <xdr:row>68</xdr:row>
      <xdr:rowOff>209983</xdr:rowOff>
    </xdr:to>
    <xdr:sp macro="" textlink="">
      <xdr:nvSpPr>
        <xdr:cNvPr id="35" name="Oval 82">
          <a:extLst>
            <a:ext uri="{FF2B5EF4-FFF2-40B4-BE49-F238E27FC236}">
              <a16:creationId xmlns:a16="http://schemas.microsoft.com/office/drawing/2014/main" id="{9378D126-5AAE-4B78-86F6-0622FCFB8EFA}"/>
            </a:ext>
          </a:extLst>
        </xdr:cNvPr>
        <xdr:cNvSpPr>
          <a:spLocks noChangeArrowheads="1"/>
        </xdr:cNvSpPr>
      </xdr:nvSpPr>
      <xdr:spPr bwMode="auto">
        <a:xfrm>
          <a:off x="2486025" y="12680950"/>
          <a:ext cx="203672" cy="190933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4</xdr:col>
      <xdr:colOff>130175</xdr:colOff>
      <xdr:row>69</xdr:row>
      <xdr:rowOff>21937</xdr:rowOff>
    </xdr:from>
    <xdr:to>
      <xdr:col>4</xdr:col>
      <xdr:colOff>310284</xdr:colOff>
      <xdr:row>69</xdr:row>
      <xdr:rowOff>259773</xdr:rowOff>
    </xdr:to>
    <xdr:sp macro="" textlink="">
      <xdr:nvSpPr>
        <xdr:cNvPr id="36" name="Oval 83">
          <a:extLst>
            <a:ext uri="{FF2B5EF4-FFF2-40B4-BE49-F238E27FC236}">
              <a16:creationId xmlns:a16="http://schemas.microsoft.com/office/drawing/2014/main" id="{B265D6DE-1317-4432-991B-09A625D2BD06}"/>
            </a:ext>
          </a:extLst>
        </xdr:cNvPr>
        <xdr:cNvSpPr>
          <a:spLocks noChangeArrowheads="1"/>
        </xdr:cNvSpPr>
      </xdr:nvSpPr>
      <xdr:spPr bwMode="auto">
        <a:xfrm>
          <a:off x="2486025" y="12994987"/>
          <a:ext cx="180109" cy="237836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4</xdr:col>
      <xdr:colOff>130175</xdr:colOff>
      <xdr:row>70</xdr:row>
      <xdr:rowOff>28864</xdr:rowOff>
    </xdr:from>
    <xdr:to>
      <xdr:col>4</xdr:col>
      <xdr:colOff>314844</xdr:colOff>
      <xdr:row>70</xdr:row>
      <xdr:rowOff>238811</xdr:rowOff>
    </xdr:to>
    <xdr:sp macro="" textlink="">
      <xdr:nvSpPr>
        <xdr:cNvPr id="37" name="Oval 84">
          <a:extLst>
            <a:ext uri="{FF2B5EF4-FFF2-40B4-BE49-F238E27FC236}">
              <a16:creationId xmlns:a16="http://schemas.microsoft.com/office/drawing/2014/main" id="{A9F18154-70C6-4FED-9D1F-FD4C19C822CE}"/>
            </a:ext>
          </a:extLst>
        </xdr:cNvPr>
        <xdr:cNvSpPr>
          <a:spLocks noChangeArrowheads="1"/>
        </xdr:cNvSpPr>
      </xdr:nvSpPr>
      <xdr:spPr bwMode="auto">
        <a:xfrm>
          <a:off x="2486025" y="13313064"/>
          <a:ext cx="184669" cy="209947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twoCellAnchor>
  <xdr:twoCellAnchor>
    <xdr:from>
      <xdr:col>4</xdr:col>
      <xdr:colOff>101311</xdr:colOff>
      <xdr:row>71</xdr:row>
      <xdr:rowOff>40987</xdr:rowOff>
    </xdr:from>
    <xdr:to>
      <xdr:col>4</xdr:col>
      <xdr:colOff>324716</xdr:colOff>
      <xdr:row>71</xdr:row>
      <xdr:rowOff>274206</xdr:rowOff>
    </xdr:to>
    <xdr:sp macro="" textlink="">
      <xdr:nvSpPr>
        <xdr:cNvPr id="38" name="Oval 85">
          <a:extLst>
            <a:ext uri="{FF2B5EF4-FFF2-40B4-BE49-F238E27FC236}">
              <a16:creationId xmlns:a16="http://schemas.microsoft.com/office/drawing/2014/main" id="{806A47B0-547D-415E-B92B-F43BB0F49500}"/>
            </a:ext>
          </a:extLst>
        </xdr:cNvPr>
        <xdr:cNvSpPr>
          <a:spLocks noChangeArrowheads="1"/>
        </xdr:cNvSpPr>
      </xdr:nvSpPr>
      <xdr:spPr bwMode="auto">
        <a:xfrm>
          <a:off x="2457161" y="13636337"/>
          <a:ext cx="223405" cy="233219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twoCellAnchor>
  <xdr:twoCellAnchor>
    <xdr:from>
      <xdr:col>4</xdr:col>
      <xdr:colOff>122959</xdr:colOff>
      <xdr:row>72</xdr:row>
      <xdr:rowOff>33193</xdr:rowOff>
    </xdr:from>
    <xdr:to>
      <xdr:col>4</xdr:col>
      <xdr:colOff>331932</xdr:colOff>
      <xdr:row>72</xdr:row>
      <xdr:rowOff>281421</xdr:rowOff>
    </xdr:to>
    <xdr:sp macro="" textlink="">
      <xdr:nvSpPr>
        <xdr:cNvPr id="39" name="Oval 86">
          <a:extLst>
            <a:ext uri="{FF2B5EF4-FFF2-40B4-BE49-F238E27FC236}">
              <a16:creationId xmlns:a16="http://schemas.microsoft.com/office/drawing/2014/main" id="{65C1B647-D501-40AC-9567-A1EB5C6F4581}"/>
            </a:ext>
          </a:extLst>
        </xdr:cNvPr>
        <xdr:cNvSpPr>
          <a:spLocks noChangeArrowheads="1"/>
        </xdr:cNvSpPr>
      </xdr:nvSpPr>
      <xdr:spPr bwMode="auto">
        <a:xfrm>
          <a:off x="2478809" y="13939693"/>
          <a:ext cx="208973" cy="248228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5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583333</xdr:colOff>
      <xdr:row>6</xdr:row>
      <xdr:rowOff>144318</xdr:rowOff>
    </xdr:from>
    <xdr:to>
      <xdr:col>7</xdr:col>
      <xdr:colOff>837045</xdr:colOff>
      <xdr:row>8</xdr:row>
      <xdr:rowOff>28864</xdr:rowOff>
    </xdr:to>
    <xdr:sp macro="" textlink="">
      <xdr:nvSpPr>
        <xdr:cNvPr id="2" name="Rectangle 69">
          <a:extLst>
            <a:ext uri="{FF2B5EF4-FFF2-40B4-BE49-F238E27FC236}">
              <a16:creationId xmlns:a16="http://schemas.microsoft.com/office/drawing/2014/main" id="{FDF14FE3-EDF0-41A8-BAD9-5A9A45BD06EC}"/>
            </a:ext>
          </a:extLst>
        </xdr:cNvPr>
        <xdr:cNvSpPr>
          <a:spLocks noChangeArrowheads="1"/>
        </xdr:cNvSpPr>
      </xdr:nvSpPr>
      <xdr:spPr bwMode="auto">
        <a:xfrm>
          <a:off x="8044583" y="1075170"/>
          <a:ext cx="253712" cy="21647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s-CO"/>
            <a:t>X</a:t>
          </a:r>
        </a:p>
      </xdr:txBody>
    </xdr:sp>
    <xdr:clientData/>
  </xdr:twoCellAnchor>
  <xdr:twoCellAnchor>
    <xdr:from>
      <xdr:col>8</xdr:col>
      <xdr:colOff>457200</xdr:colOff>
      <xdr:row>7</xdr:row>
      <xdr:rowOff>9525</xdr:rowOff>
    </xdr:from>
    <xdr:to>
      <xdr:col>8</xdr:col>
      <xdr:colOff>685800</xdr:colOff>
      <xdr:row>8</xdr:row>
      <xdr:rowOff>0</xdr:rowOff>
    </xdr:to>
    <xdr:sp macro="" textlink="">
      <xdr:nvSpPr>
        <xdr:cNvPr id="3" name="Rectangle 70">
          <a:extLst>
            <a:ext uri="{FF2B5EF4-FFF2-40B4-BE49-F238E27FC236}">
              <a16:creationId xmlns:a16="http://schemas.microsoft.com/office/drawing/2014/main" id="{304017CA-74CD-413F-BBD5-4AE83B9DBC69}"/>
            </a:ext>
          </a:extLst>
        </xdr:cNvPr>
        <xdr:cNvSpPr>
          <a:spLocks noChangeArrowheads="1"/>
        </xdr:cNvSpPr>
      </xdr:nvSpPr>
      <xdr:spPr bwMode="auto">
        <a:xfrm>
          <a:off x="9245600" y="1101725"/>
          <a:ext cx="228600" cy="1555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130175</xdr:colOff>
      <xdr:row>84</xdr:row>
      <xdr:rowOff>19050</xdr:rowOff>
    </xdr:from>
    <xdr:to>
      <xdr:col>2</xdr:col>
      <xdr:colOff>333847</xdr:colOff>
      <xdr:row>84</xdr:row>
      <xdr:rowOff>209983</xdr:rowOff>
    </xdr:to>
    <xdr:sp macro="" textlink="">
      <xdr:nvSpPr>
        <xdr:cNvPr id="4" name="Oval 82">
          <a:extLst>
            <a:ext uri="{FF2B5EF4-FFF2-40B4-BE49-F238E27FC236}">
              <a16:creationId xmlns:a16="http://schemas.microsoft.com/office/drawing/2014/main" id="{ED7A385B-22F4-49DB-9F83-D1A1CA9376D2}"/>
            </a:ext>
          </a:extLst>
        </xdr:cNvPr>
        <xdr:cNvSpPr>
          <a:spLocks noChangeArrowheads="1"/>
        </xdr:cNvSpPr>
      </xdr:nvSpPr>
      <xdr:spPr bwMode="auto">
        <a:xfrm>
          <a:off x="2282825" y="14776450"/>
          <a:ext cx="203672" cy="190933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2</xdr:col>
      <xdr:colOff>130175</xdr:colOff>
      <xdr:row>85</xdr:row>
      <xdr:rowOff>21937</xdr:rowOff>
    </xdr:from>
    <xdr:to>
      <xdr:col>2</xdr:col>
      <xdr:colOff>310284</xdr:colOff>
      <xdr:row>85</xdr:row>
      <xdr:rowOff>259773</xdr:rowOff>
    </xdr:to>
    <xdr:sp macro="" textlink="">
      <xdr:nvSpPr>
        <xdr:cNvPr id="5" name="Oval 83">
          <a:extLst>
            <a:ext uri="{FF2B5EF4-FFF2-40B4-BE49-F238E27FC236}">
              <a16:creationId xmlns:a16="http://schemas.microsoft.com/office/drawing/2014/main" id="{132E6B22-4862-442F-93B5-84F7E632DDCC}"/>
            </a:ext>
          </a:extLst>
        </xdr:cNvPr>
        <xdr:cNvSpPr>
          <a:spLocks noChangeArrowheads="1"/>
        </xdr:cNvSpPr>
      </xdr:nvSpPr>
      <xdr:spPr bwMode="auto">
        <a:xfrm>
          <a:off x="2282825" y="15090487"/>
          <a:ext cx="180109" cy="237836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2</xdr:col>
      <xdr:colOff>130175</xdr:colOff>
      <xdr:row>86</xdr:row>
      <xdr:rowOff>28864</xdr:rowOff>
    </xdr:from>
    <xdr:to>
      <xdr:col>2</xdr:col>
      <xdr:colOff>314844</xdr:colOff>
      <xdr:row>86</xdr:row>
      <xdr:rowOff>238811</xdr:rowOff>
    </xdr:to>
    <xdr:sp macro="" textlink="">
      <xdr:nvSpPr>
        <xdr:cNvPr id="6" name="Oval 84">
          <a:extLst>
            <a:ext uri="{FF2B5EF4-FFF2-40B4-BE49-F238E27FC236}">
              <a16:creationId xmlns:a16="http://schemas.microsoft.com/office/drawing/2014/main" id="{79D85B97-5C0F-4325-B4FB-4E6D72A6D6C6}"/>
            </a:ext>
          </a:extLst>
        </xdr:cNvPr>
        <xdr:cNvSpPr>
          <a:spLocks noChangeArrowheads="1"/>
        </xdr:cNvSpPr>
      </xdr:nvSpPr>
      <xdr:spPr bwMode="auto">
        <a:xfrm>
          <a:off x="2282825" y="15408564"/>
          <a:ext cx="184669" cy="209947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twoCellAnchor>
  <xdr:twoCellAnchor>
    <xdr:from>
      <xdr:col>2</xdr:col>
      <xdr:colOff>101311</xdr:colOff>
      <xdr:row>87</xdr:row>
      <xdr:rowOff>40987</xdr:rowOff>
    </xdr:from>
    <xdr:to>
      <xdr:col>2</xdr:col>
      <xdr:colOff>324716</xdr:colOff>
      <xdr:row>87</xdr:row>
      <xdr:rowOff>274206</xdr:rowOff>
    </xdr:to>
    <xdr:sp macro="" textlink="">
      <xdr:nvSpPr>
        <xdr:cNvPr id="7" name="Oval 85">
          <a:extLst>
            <a:ext uri="{FF2B5EF4-FFF2-40B4-BE49-F238E27FC236}">
              <a16:creationId xmlns:a16="http://schemas.microsoft.com/office/drawing/2014/main" id="{A289BFC7-F118-41BA-96EA-614BED1C0813}"/>
            </a:ext>
          </a:extLst>
        </xdr:cNvPr>
        <xdr:cNvSpPr>
          <a:spLocks noChangeArrowheads="1"/>
        </xdr:cNvSpPr>
      </xdr:nvSpPr>
      <xdr:spPr bwMode="auto">
        <a:xfrm>
          <a:off x="2253961" y="15731837"/>
          <a:ext cx="223405" cy="233219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twoCellAnchor>
  <xdr:twoCellAnchor>
    <xdr:from>
      <xdr:col>2</xdr:col>
      <xdr:colOff>122959</xdr:colOff>
      <xdr:row>88</xdr:row>
      <xdr:rowOff>33193</xdr:rowOff>
    </xdr:from>
    <xdr:to>
      <xdr:col>2</xdr:col>
      <xdr:colOff>331932</xdr:colOff>
      <xdr:row>88</xdr:row>
      <xdr:rowOff>281421</xdr:rowOff>
    </xdr:to>
    <xdr:sp macro="" textlink="">
      <xdr:nvSpPr>
        <xdr:cNvPr id="8" name="Oval 86">
          <a:extLst>
            <a:ext uri="{FF2B5EF4-FFF2-40B4-BE49-F238E27FC236}">
              <a16:creationId xmlns:a16="http://schemas.microsoft.com/office/drawing/2014/main" id="{BBAA32EF-6B0C-4378-AF93-8F560AA0E714}"/>
            </a:ext>
          </a:extLst>
        </xdr:cNvPr>
        <xdr:cNvSpPr>
          <a:spLocks noChangeArrowheads="1"/>
        </xdr:cNvSpPr>
      </xdr:nvSpPr>
      <xdr:spPr bwMode="auto">
        <a:xfrm>
          <a:off x="2275609" y="16035193"/>
          <a:ext cx="208973" cy="248228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5</a:t>
          </a:r>
        </a:p>
      </xdr:txBody>
    </xdr:sp>
    <xdr:clientData/>
  </xdr:twoCellAnchor>
  <xdr:twoCellAnchor>
    <xdr:from>
      <xdr:col>7</xdr:col>
      <xdr:colOff>180975</xdr:colOff>
      <xdr:row>97</xdr:row>
      <xdr:rowOff>104775</xdr:rowOff>
    </xdr:from>
    <xdr:to>
      <xdr:col>8</xdr:col>
      <xdr:colOff>1181100</xdr:colOff>
      <xdr:row>97</xdr:row>
      <xdr:rowOff>104775</xdr:rowOff>
    </xdr:to>
    <xdr:sp macro="" textlink="">
      <xdr:nvSpPr>
        <xdr:cNvPr id="10" name="Line 94">
          <a:extLst>
            <a:ext uri="{FF2B5EF4-FFF2-40B4-BE49-F238E27FC236}">
              <a16:creationId xmlns:a16="http://schemas.microsoft.com/office/drawing/2014/main" id="{055475E3-558C-4ED9-8C47-8F489532603C}"/>
            </a:ext>
          </a:extLst>
        </xdr:cNvPr>
        <xdr:cNvSpPr>
          <a:spLocks noChangeShapeType="1"/>
        </xdr:cNvSpPr>
      </xdr:nvSpPr>
      <xdr:spPr bwMode="auto">
        <a:xfrm>
          <a:off x="7642225" y="18056225"/>
          <a:ext cx="2327275" cy="0"/>
        </a:xfrm>
        <a:prstGeom prst="line">
          <a:avLst/>
        </a:prstGeom>
        <a:noFill/>
        <a:ln w="38100" cmpd="dbl">
          <a:solidFill>
            <a:srgbClr val="0000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1200150</xdr:colOff>
      <xdr:row>97</xdr:row>
      <xdr:rowOff>152400</xdr:rowOff>
    </xdr:from>
    <xdr:to>
      <xdr:col>8</xdr:col>
      <xdr:colOff>1200150</xdr:colOff>
      <xdr:row>100</xdr:row>
      <xdr:rowOff>38100</xdr:rowOff>
    </xdr:to>
    <xdr:sp macro="" textlink="">
      <xdr:nvSpPr>
        <xdr:cNvPr id="11" name="Line 95">
          <a:extLst>
            <a:ext uri="{FF2B5EF4-FFF2-40B4-BE49-F238E27FC236}">
              <a16:creationId xmlns:a16="http://schemas.microsoft.com/office/drawing/2014/main" id="{C29864D2-526D-4BCE-8A7D-329A9BEA8759}"/>
            </a:ext>
          </a:extLst>
        </xdr:cNvPr>
        <xdr:cNvSpPr>
          <a:spLocks noChangeShapeType="1"/>
        </xdr:cNvSpPr>
      </xdr:nvSpPr>
      <xdr:spPr bwMode="auto">
        <a:xfrm>
          <a:off x="9988550" y="18103850"/>
          <a:ext cx="0" cy="342900"/>
        </a:xfrm>
        <a:prstGeom prst="line">
          <a:avLst/>
        </a:prstGeom>
        <a:noFill/>
        <a:ln w="38100" cmpd="dbl">
          <a:solidFill>
            <a:srgbClr val="0000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142875</xdr:colOff>
      <xdr:row>97</xdr:row>
      <xdr:rowOff>152400</xdr:rowOff>
    </xdr:from>
    <xdr:to>
      <xdr:col>7</xdr:col>
      <xdr:colOff>142875</xdr:colOff>
      <xdr:row>100</xdr:row>
      <xdr:rowOff>38100</xdr:rowOff>
    </xdr:to>
    <xdr:sp macro="" textlink="">
      <xdr:nvSpPr>
        <xdr:cNvPr id="12" name="Line 96">
          <a:extLst>
            <a:ext uri="{FF2B5EF4-FFF2-40B4-BE49-F238E27FC236}">
              <a16:creationId xmlns:a16="http://schemas.microsoft.com/office/drawing/2014/main" id="{616DF130-A4D8-4BB5-BC9A-AF1B6BC4792E}"/>
            </a:ext>
          </a:extLst>
        </xdr:cNvPr>
        <xdr:cNvSpPr>
          <a:spLocks noChangeShapeType="1"/>
        </xdr:cNvSpPr>
      </xdr:nvSpPr>
      <xdr:spPr bwMode="auto">
        <a:xfrm>
          <a:off x="7604125" y="18103850"/>
          <a:ext cx="0" cy="342900"/>
        </a:xfrm>
        <a:prstGeom prst="line">
          <a:avLst/>
        </a:prstGeom>
        <a:noFill/>
        <a:ln w="38100" cmpd="dbl">
          <a:solidFill>
            <a:srgbClr val="0000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1200150</xdr:colOff>
      <xdr:row>105</xdr:row>
      <xdr:rowOff>133350</xdr:rowOff>
    </xdr:from>
    <xdr:to>
      <xdr:col>8</xdr:col>
      <xdr:colOff>1200150</xdr:colOff>
      <xdr:row>108</xdr:row>
      <xdr:rowOff>19050</xdr:rowOff>
    </xdr:to>
    <xdr:sp macro="" textlink="">
      <xdr:nvSpPr>
        <xdr:cNvPr id="13" name="Line 97">
          <a:extLst>
            <a:ext uri="{FF2B5EF4-FFF2-40B4-BE49-F238E27FC236}">
              <a16:creationId xmlns:a16="http://schemas.microsoft.com/office/drawing/2014/main" id="{F0BDF17D-03C2-45A6-8A69-50C70BACBEEF}"/>
            </a:ext>
          </a:extLst>
        </xdr:cNvPr>
        <xdr:cNvSpPr>
          <a:spLocks noChangeShapeType="1"/>
        </xdr:cNvSpPr>
      </xdr:nvSpPr>
      <xdr:spPr bwMode="auto">
        <a:xfrm>
          <a:off x="9988550" y="19304000"/>
          <a:ext cx="0" cy="342900"/>
        </a:xfrm>
        <a:prstGeom prst="line">
          <a:avLst/>
        </a:prstGeom>
        <a:noFill/>
        <a:ln w="38100" cmpd="dbl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142875</xdr:colOff>
      <xdr:row>105</xdr:row>
      <xdr:rowOff>133350</xdr:rowOff>
    </xdr:from>
    <xdr:to>
      <xdr:col>7</xdr:col>
      <xdr:colOff>142875</xdr:colOff>
      <xdr:row>108</xdr:row>
      <xdr:rowOff>19050</xdr:rowOff>
    </xdr:to>
    <xdr:sp macro="" textlink="">
      <xdr:nvSpPr>
        <xdr:cNvPr id="14" name="Line 98">
          <a:extLst>
            <a:ext uri="{FF2B5EF4-FFF2-40B4-BE49-F238E27FC236}">
              <a16:creationId xmlns:a16="http://schemas.microsoft.com/office/drawing/2014/main" id="{037D351F-856E-4F18-9501-4F0092C3919D}"/>
            </a:ext>
          </a:extLst>
        </xdr:cNvPr>
        <xdr:cNvSpPr>
          <a:spLocks noChangeShapeType="1"/>
        </xdr:cNvSpPr>
      </xdr:nvSpPr>
      <xdr:spPr bwMode="auto">
        <a:xfrm>
          <a:off x="7604125" y="19304000"/>
          <a:ext cx="0" cy="342900"/>
        </a:xfrm>
        <a:prstGeom prst="line">
          <a:avLst/>
        </a:prstGeom>
        <a:noFill/>
        <a:ln w="38100" cmpd="dbl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180975</xdr:colOff>
      <xdr:row>105</xdr:row>
      <xdr:rowOff>95250</xdr:rowOff>
    </xdr:from>
    <xdr:to>
      <xdr:col>8</xdr:col>
      <xdr:colOff>1181100</xdr:colOff>
      <xdr:row>105</xdr:row>
      <xdr:rowOff>95250</xdr:rowOff>
    </xdr:to>
    <xdr:sp macro="" textlink="">
      <xdr:nvSpPr>
        <xdr:cNvPr id="15" name="Line 103">
          <a:extLst>
            <a:ext uri="{FF2B5EF4-FFF2-40B4-BE49-F238E27FC236}">
              <a16:creationId xmlns:a16="http://schemas.microsoft.com/office/drawing/2014/main" id="{AD4C8770-9BFA-4EFF-B367-0822877DFA0E}"/>
            </a:ext>
          </a:extLst>
        </xdr:cNvPr>
        <xdr:cNvSpPr>
          <a:spLocks noChangeShapeType="1"/>
        </xdr:cNvSpPr>
      </xdr:nvSpPr>
      <xdr:spPr bwMode="auto">
        <a:xfrm>
          <a:off x="7642225" y="19265900"/>
          <a:ext cx="2327275" cy="0"/>
        </a:xfrm>
        <a:prstGeom prst="line">
          <a:avLst/>
        </a:prstGeom>
        <a:noFill/>
        <a:ln w="38100" cmpd="dbl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180975</xdr:colOff>
      <xdr:row>108</xdr:row>
      <xdr:rowOff>47625</xdr:rowOff>
    </xdr:from>
    <xdr:to>
      <xdr:col>8</xdr:col>
      <xdr:colOff>1181100</xdr:colOff>
      <xdr:row>108</xdr:row>
      <xdr:rowOff>47625</xdr:rowOff>
    </xdr:to>
    <xdr:sp macro="" textlink="">
      <xdr:nvSpPr>
        <xdr:cNvPr id="16" name="Line 104">
          <a:extLst>
            <a:ext uri="{FF2B5EF4-FFF2-40B4-BE49-F238E27FC236}">
              <a16:creationId xmlns:a16="http://schemas.microsoft.com/office/drawing/2014/main" id="{19ABD2B4-2A8E-4D8B-A362-622CF22C2384}"/>
            </a:ext>
          </a:extLst>
        </xdr:cNvPr>
        <xdr:cNvSpPr>
          <a:spLocks noChangeShapeType="1"/>
        </xdr:cNvSpPr>
      </xdr:nvSpPr>
      <xdr:spPr bwMode="auto">
        <a:xfrm>
          <a:off x="7642225" y="19675475"/>
          <a:ext cx="2327275" cy="0"/>
        </a:xfrm>
        <a:prstGeom prst="line">
          <a:avLst/>
        </a:prstGeom>
        <a:noFill/>
        <a:ln w="38100" cmpd="dbl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161925</xdr:colOff>
      <xdr:row>100</xdr:row>
      <xdr:rowOff>66675</xdr:rowOff>
    </xdr:from>
    <xdr:to>
      <xdr:col>8</xdr:col>
      <xdr:colOff>1162050</xdr:colOff>
      <xdr:row>100</xdr:row>
      <xdr:rowOff>66675</xdr:rowOff>
    </xdr:to>
    <xdr:sp macro="" textlink="">
      <xdr:nvSpPr>
        <xdr:cNvPr id="17" name="Line 105">
          <a:extLst>
            <a:ext uri="{FF2B5EF4-FFF2-40B4-BE49-F238E27FC236}">
              <a16:creationId xmlns:a16="http://schemas.microsoft.com/office/drawing/2014/main" id="{F7A18669-D714-49E9-ADB1-EA3243C039CB}"/>
            </a:ext>
          </a:extLst>
        </xdr:cNvPr>
        <xdr:cNvSpPr>
          <a:spLocks noChangeShapeType="1"/>
        </xdr:cNvSpPr>
      </xdr:nvSpPr>
      <xdr:spPr bwMode="auto">
        <a:xfrm>
          <a:off x="7623175" y="18475325"/>
          <a:ext cx="2327275" cy="0"/>
        </a:xfrm>
        <a:prstGeom prst="line">
          <a:avLst/>
        </a:prstGeom>
        <a:noFill/>
        <a:ln w="38100" cmpd="dbl">
          <a:solidFill>
            <a:srgbClr val="0000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s-419"/>
        </a:p>
      </xdr:txBody>
    </xdr:sp>
    <xdr:clientData/>
  </xdr:twoCellAnchor>
  <xdr:twoCellAnchor>
    <xdr:from>
      <xdr:col>6</xdr:col>
      <xdr:colOff>409575</xdr:colOff>
      <xdr:row>6</xdr:row>
      <xdr:rowOff>152400</xdr:rowOff>
    </xdr:from>
    <xdr:to>
      <xdr:col>6</xdr:col>
      <xdr:colOff>638175</xdr:colOff>
      <xdr:row>7</xdr:row>
      <xdr:rowOff>152400</xdr:rowOff>
    </xdr:to>
    <xdr:sp macro="" textlink="">
      <xdr:nvSpPr>
        <xdr:cNvPr id="18" name="Rectangle 69">
          <a:extLst>
            <a:ext uri="{FF2B5EF4-FFF2-40B4-BE49-F238E27FC236}">
              <a16:creationId xmlns:a16="http://schemas.microsoft.com/office/drawing/2014/main" id="{4F1996FD-363A-4B6E-A95B-1438E7DE79FE}"/>
            </a:ext>
          </a:extLst>
        </xdr:cNvPr>
        <xdr:cNvSpPr>
          <a:spLocks noChangeArrowheads="1"/>
        </xdr:cNvSpPr>
      </xdr:nvSpPr>
      <xdr:spPr bwMode="auto">
        <a:xfrm>
          <a:off x="6810375" y="1079500"/>
          <a:ext cx="228600" cy="1651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6</xdr:col>
      <xdr:colOff>488323</xdr:colOff>
      <xdr:row>6</xdr:row>
      <xdr:rowOff>158476</xdr:rowOff>
    </xdr:from>
    <xdr:ext cx="85344" cy="165943"/>
    <xdr:sp macro="" textlink="">
      <xdr:nvSpPr>
        <xdr:cNvPr id="19" name="Text Box 91">
          <a:extLst>
            <a:ext uri="{FF2B5EF4-FFF2-40B4-BE49-F238E27FC236}">
              <a16:creationId xmlns:a16="http://schemas.microsoft.com/office/drawing/2014/main" id="{B94C32C1-2F59-45DE-A64E-47A04CE6679C}"/>
            </a:ext>
          </a:extLst>
        </xdr:cNvPr>
        <xdr:cNvSpPr txBox="1">
          <a:spLocks noChangeArrowheads="1"/>
        </xdr:cNvSpPr>
      </xdr:nvSpPr>
      <xdr:spPr bwMode="auto">
        <a:xfrm>
          <a:off x="6889123" y="1085576"/>
          <a:ext cx="85344" cy="16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s-ES" sz="1000" b="0" i="0" strike="noStrike">
              <a:solidFill>
                <a:sysClr val="windowText" lastClr="000000"/>
              </a:solidFill>
              <a:latin typeface="Arial"/>
              <a:cs typeface="Arial"/>
            </a:rPr>
            <a:t>X</a:t>
          </a:r>
        </a:p>
      </xdr:txBody>
    </xdr:sp>
    <xdr:clientData/>
  </xdr:oneCellAnchor>
  <xdr:twoCellAnchor>
    <xdr:from>
      <xdr:col>1</xdr:col>
      <xdr:colOff>473229</xdr:colOff>
      <xdr:row>91</xdr:row>
      <xdr:rowOff>151746</xdr:rowOff>
    </xdr:from>
    <xdr:to>
      <xdr:col>6</xdr:col>
      <xdr:colOff>923637</xdr:colOff>
      <xdr:row>113</xdr:row>
      <xdr:rowOff>79376</xdr:rowOff>
    </xdr:to>
    <xdr:graphicFrame macro="">
      <xdr:nvGraphicFramePr>
        <xdr:cNvPr id="20" name="Gráfico 19">
          <a:extLst>
            <a:ext uri="{FF2B5EF4-FFF2-40B4-BE49-F238E27FC236}">
              <a16:creationId xmlns:a16="http://schemas.microsoft.com/office/drawing/2014/main" id="{5D29A30D-15DB-4D6E-BD51-B26FE18C3C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Personalizado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BF5D9-6A0A-4BC4-8D77-E5238580FCF9}">
  <dimension ref="B1:R251"/>
  <sheetViews>
    <sheetView zoomScale="85" zoomScaleNormal="85" workbookViewId="0">
      <selection activeCell="H89" sqref="H89"/>
    </sheetView>
  </sheetViews>
  <sheetFormatPr baseColWidth="10" defaultColWidth="10.85546875" defaultRowHeight="12.75" x14ac:dyDescent="0.2"/>
  <cols>
    <col min="1" max="1" width="10.85546875" style="2"/>
    <col min="2" max="2" width="11.5703125" style="2" customWidth="1"/>
    <col min="3" max="3" width="8.28515625" style="2" customWidth="1"/>
    <col min="4" max="4" width="18.28515625" style="2" customWidth="1"/>
    <col min="5" max="5" width="30.7109375" style="2" customWidth="1"/>
    <col min="6" max="6" width="11.85546875" style="2" customWidth="1"/>
    <col min="7" max="7" width="15.140625" style="2" customWidth="1"/>
    <col min="8" max="8" width="19" style="2" customWidth="1"/>
    <col min="9" max="9" width="20.85546875" style="2" customWidth="1"/>
    <col min="10" max="10" width="19.140625" style="2" bestFit="1" customWidth="1"/>
    <col min="11" max="16384" width="10.85546875" style="2"/>
  </cols>
  <sheetData>
    <row r="1" spans="2:10" ht="9.9499999999999993" customHeight="1" x14ac:dyDescent="0.2">
      <c r="B1" s="149" t="s">
        <v>0</v>
      </c>
      <c r="C1" s="149"/>
      <c r="D1" s="1"/>
      <c r="I1" s="150" t="s">
        <v>1</v>
      </c>
    </row>
    <row r="2" spans="2:10" ht="11.25" customHeight="1" x14ac:dyDescent="0.2">
      <c r="B2" s="149" t="s">
        <v>2</v>
      </c>
      <c r="C2" s="149"/>
      <c r="D2" s="145" t="s">
        <v>66</v>
      </c>
      <c r="E2" s="145"/>
      <c r="F2" s="145"/>
      <c r="G2" s="145"/>
      <c r="H2" s="145"/>
      <c r="I2" s="151"/>
    </row>
    <row r="3" spans="2:10" ht="20.45" customHeight="1" x14ac:dyDescent="0.2">
      <c r="B3" s="152" t="s">
        <v>3</v>
      </c>
      <c r="C3" s="152"/>
      <c r="D3" s="120" t="s">
        <v>107</v>
      </c>
      <c r="E3" s="120"/>
      <c r="F3" s="120"/>
      <c r="G3" s="120"/>
      <c r="H3" s="120"/>
      <c r="I3" s="151"/>
    </row>
    <row r="5" spans="2:10" ht="14.25" x14ac:dyDescent="0.2">
      <c r="C5" s="3"/>
      <c r="D5" s="3"/>
      <c r="E5" s="127" t="s">
        <v>4</v>
      </c>
      <c r="F5" s="127"/>
      <c r="G5" s="127"/>
      <c r="I5" s="4"/>
    </row>
    <row r="6" spans="2:10" ht="4.5" customHeight="1" x14ac:dyDescent="0.2">
      <c r="C6" s="3"/>
      <c r="D6" s="3"/>
      <c r="E6" s="4"/>
      <c r="F6" s="4"/>
      <c r="G6" s="5"/>
      <c r="H6" s="5"/>
      <c r="I6" s="4"/>
    </row>
    <row r="7" spans="2:10" x14ac:dyDescent="0.2">
      <c r="B7" s="145" t="s">
        <v>5</v>
      </c>
      <c r="C7" s="143" t="s">
        <v>104</v>
      </c>
      <c r="D7" s="144"/>
      <c r="E7" s="144"/>
      <c r="F7" s="4"/>
      <c r="G7" s="4"/>
      <c r="H7" s="4"/>
      <c r="I7" s="4"/>
    </row>
    <row r="8" spans="2:10" x14ac:dyDescent="0.2">
      <c r="B8" s="145"/>
      <c r="C8" s="144"/>
      <c r="D8" s="144"/>
      <c r="E8" s="144"/>
      <c r="F8" s="4"/>
      <c r="G8" s="3" t="s">
        <v>6</v>
      </c>
      <c r="H8" s="5" t="s">
        <v>7</v>
      </c>
      <c r="I8" s="5" t="s">
        <v>8</v>
      </c>
    </row>
    <row r="10" spans="2:10" x14ac:dyDescent="0.2">
      <c r="B10" s="128" t="s">
        <v>65</v>
      </c>
      <c r="C10" s="129"/>
      <c r="D10" s="129"/>
      <c r="E10" s="129"/>
      <c r="F10" s="129"/>
      <c r="G10" s="129"/>
      <c r="H10" s="129"/>
      <c r="I10" s="130"/>
    </row>
    <row r="11" spans="2:10" ht="4.5" customHeight="1" x14ac:dyDescent="0.2">
      <c r="B11" s="146"/>
      <c r="C11" s="147"/>
      <c r="D11" s="147"/>
      <c r="E11" s="147"/>
      <c r="F11" s="147"/>
      <c r="G11" s="147"/>
      <c r="H11" s="147"/>
      <c r="I11" s="148"/>
    </row>
    <row r="12" spans="2:10" ht="12" customHeight="1" x14ac:dyDescent="0.2">
      <c r="B12" s="131" t="s">
        <v>9</v>
      </c>
      <c r="C12" s="132"/>
      <c r="D12" s="133"/>
      <c r="E12" s="137" t="s">
        <v>76</v>
      </c>
      <c r="F12" s="138"/>
      <c r="G12" s="139"/>
      <c r="H12" s="56" t="s">
        <v>10</v>
      </c>
      <c r="I12" s="56" t="s">
        <v>11</v>
      </c>
    </row>
    <row r="13" spans="2:10" ht="12" customHeight="1" x14ac:dyDescent="0.2">
      <c r="B13" s="134"/>
      <c r="C13" s="135"/>
      <c r="D13" s="136"/>
      <c r="E13" s="57"/>
      <c r="F13" s="57" t="s">
        <v>12</v>
      </c>
      <c r="G13" s="57" t="s">
        <v>13</v>
      </c>
      <c r="H13" s="58" t="s">
        <v>14</v>
      </c>
      <c r="I13" s="58" t="s">
        <v>67</v>
      </c>
    </row>
    <row r="14" spans="2:10" ht="15" customHeight="1" x14ac:dyDescent="0.2">
      <c r="B14" s="140" t="s">
        <v>24</v>
      </c>
      <c r="C14" s="141"/>
      <c r="D14" s="141"/>
      <c r="E14" s="141"/>
      <c r="F14" s="141"/>
      <c r="G14" s="141"/>
      <c r="H14" s="141"/>
      <c r="I14" s="142"/>
      <c r="J14" s="6"/>
    </row>
    <row r="15" spans="2:10" s="8" customFormat="1" ht="15" customHeight="1" x14ac:dyDescent="0.2">
      <c r="B15" s="156" t="s">
        <v>50</v>
      </c>
      <c r="C15" s="157"/>
      <c r="D15" s="157"/>
      <c r="E15" s="157"/>
      <c r="F15" s="157"/>
      <c r="G15" s="157"/>
      <c r="H15" s="157"/>
      <c r="I15" s="158"/>
      <c r="J15" s="7"/>
    </row>
    <row r="16" spans="2:10" ht="15" customHeight="1" x14ac:dyDescent="0.2">
      <c r="B16" s="162" t="s">
        <v>83</v>
      </c>
      <c r="C16" s="163"/>
      <c r="D16" s="163"/>
      <c r="E16" s="164"/>
      <c r="F16" s="40"/>
      <c r="G16" s="41"/>
      <c r="H16" s="42"/>
      <c r="I16" s="43">
        <f>SUM(I17:I18)</f>
        <v>660000</v>
      </c>
      <c r="J16" s="18">
        <f>(I16*100%)/I67</f>
        <v>4.7203262708590446E-2</v>
      </c>
    </row>
    <row r="17" spans="2:10" ht="15" customHeight="1" x14ac:dyDescent="0.2">
      <c r="B17" s="153" t="s">
        <v>105</v>
      </c>
      <c r="C17" s="154"/>
      <c r="D17" s="154"/>
      <c r="E17" s="155"/>
      <c r="F17" s="40" t="s">
        <v>17</v>
      </c>
      <c r="G17" s="44">
        <v>1</v>
      </c>
      <c r="H17" s="45">
        <v>300000</v>
      </c>
      <c r="I17" s="46">
        <f t="shared" ref="I17:I18" si="0">H17*G17</f>
        <v>300000</v>
      </c>
      <c r="J17" s="6"/>
    </row>
    <row r="18" spans="2:10" ht="15" customHeight="1" x14ac:dyDescent="0.2">
      <c r="B18" s="153" t="s">
        <v>25</v>
      </c>
      <c r="C18" s="154"/>
      <c r="D18" s="154"/>
      <c r="E18" s="155"/>
      <c r="F18" s="40" t="s">
        <v>17</v>
      </c>
      <c r="G18" s="44">
        <v>2</v>
      </c>
      <c r="H18" s="45">
        <v>180000</v>
      </c>
      <c r="I18" s="46">
        <f t="shared" si="0"/>
        <v>360000</v>
      </c>
      <c r="J18" s="6"/>
    </row>
    <row r="19" spans="2:10" ht="15" customHeight="1" x14ac:dyDescent="0.2">
      <c r="B19" s="156" t="s">
        <v>51</v>
      </c>
      <c r="C19" s="157"/>
      <c r="D19" s="157"/>
      <c r="E19" s="157"/>
      <c r="F19" s="157"/>
      <c r="G19" s="157"/>
      <c r="H19" s="157"/>
      <c r="I19" s="158"/>
      <c r="J19" s="6"/>
    </row>
    <row r="20" spans="2:10" ht="15" customHeight="1" x14ac:dyDescent="0.2">
      <c r="B20" s="140" t="s">
        <v>81</v>
      </c>
      <c r="C20" s="141"/>
      <c r="D20" s="141"/>
      <c r="E20" s="141"/>
      <c r="F20" s="47"/>
      <c r="G20" s="47"/>
      <c r="H20" s="48"/>
      <c r="I20" s="49">
        <f>SUM(I21:I33)</f>
        <v>2835000</v>
      </c>
      <c r="J20" s="18">
        <f>I20*100%/I67</f>
        <v>0.20275946936189987</v>
      </c>
    </row>
    <row r="21" spans="2:10" ht="15" customHeight="1" x14ac:dyDescent="0.2">
      <c r="B21" s="159" t="s">
        <v>77</v>
      </c>
      <c r="C21" s="160"/>
      <c r="D21" s="160"/>
      <c r="E21" s="161"/>
      <c r="F21" s="40" t="s">
        <v>26</v>
      </c>
      <c r="G21" s="40">
        <v>4</v>
      </c>
      <c r="H21" s="50">
        <v>35000</v>
      </c>
      <c r="I21" s="50">
        <f>H21*G21</f>
        <v>140000</v>
      </c>
      <c r="J21" s="6"/>
    </row>
    <row r="22" spans="2:10" ht="15" customHeight="1" x14ac:dyDescent="0.2">
      <c r="B22" s="159" t="s">
        <v>37</v>
      </c>
      <c r="C22" s="160"/>
      <c r="D22" s="160"/>
      <c r="E22" s="161"/>
      <c r="F22" s="40" t="s">
        <v>26</v>
      </c>
      <c r="G22" s="40">
        <v>4</v>
      </c>
      <c r="H22" s="50">
        <v>35000</v>
      </c>
      <c r="I22" s="50">
        <f t="shared" ref="I22:I33" si="1">H22*G22</f>
        <v>140000</v>
      </c>
      <c r="J22" s="6"/>
    </row>
    <row r="23" spans="2:10" ht="15" customHeight="1" x14ac:dyDescent="0.2">
      <c r="B23" s="159" t="s">
        <v>82</v>
      </c>
      <c r="C23" s="160"/>
      <c r="D23" s="160"/>
      <c r="E23" s="161"/>
      <c r="F23" s="40" t="s">
        <v>26</v>
      </c>
      <c r="G23" s="40">
        <v>2</v>
      </c>
      <c r="H23" s="50">
        <v>35000</v>
      </c>
      <c r="I23" s="50">
        <f t="shared" si="1"/>
        <v>70000</v>
      </c>
      <c r="J23" s="6"/>
    </row>
    <row r="24" spans="2:10" ht="15" customHeight="1" x14ac:dyDescent="0.2">
      <c r="B24" s="159" t="s">
        <v>27</v>
      </c>
      <c r="C24" s="160"/>
      <c r="D24" s="160"/>
      <c r="E24" s="161"/>
      <c r="F24" s="40" t="s">
        <v>26</v>
      </c>
      <c r="G24" s="40">
        <v>10</v>
      </c>
      <c r="H24" s="50">
        <v>35000</v>
      </c>
      <c r="I24" s="50">
        <f t="shared" si="1"/>
        <v>350000</v>
      </c>
      <c r="J24" s="6"/>
    </row>
    <row r="25" spans="2:10" ht="15" customHeight="1" x14ac:dyDescent="0.2">
      <c r="B25" s="159" t="s">
        <v>78</v>
      </c>
      <c r="C25" s="160"/>
      <c r="D25" s="160"/>
      <c r="E25" s="161"/>
      <c r="F25" s="40" t="s">
        <v>26</v>
      </c>
      <c r="G25" s="40">
        <v>3</v>
      </c>
      <c r="H25" s="50">
        <v>35000</v>
      </c>
      <c r="I25" s="50">
        <f t="shared" si="1"/>
        <v>105000</v>
      </c>
    </row>
    <row r="26" spans="2:10" ht="15" customHeight="1" x14ac:dyDescent="0.2">
      <c r="B26" s="159" t="s">
        <v>28</v>
      </c>
      <c r="C26" s="160"/>
      <c r="D26" s="160"/>
      <c r="E26" s="161"/>
      <c r="F26" s="40" t="s">
        <v>26</v>
      </c>
      <c r="G26" s="40">
        <v>16</v>
      </c>
      <c r="H26" s="50">
        <v>35000</v>
      </c>
      <c r="I26" s="50">
        <f t="shared" si="1"/>
        <v>560000</v>
      </c>
    </row>
    <row r="27" spans="2:10" ht="15" customHeight="1" x14ac:dyDescent="0.2">
      <c r="B27" s="159" t="s">
        <v>38</v>
      </c>
      <c r="C27" s="160"/>
      <c r="D27" s="160"/>
      <c r="E27" s="161"/>
      <c r="F27" s="40" t="s">
        <v>26</v>
      </c>
      <c r="G27" s="40">
        <v>2</v>
      </c>
      <c r="H27" s="50">
        <v>35000</v>
      </c>
      <c r="I27" s="50">
        <f t="shared" si="1"/>
        <v>70000</v>
      </c>
      <c r="J27" s="6"/>
    </row>
    <row r="28" spans="2:10" ht="15" customHeight="1" x14ac:dyDescent="0.2">
      <c r="B28" s="159" t="s">
        <v>39</v>
      </c>
      <c r="C28" s="160"/>
      <c r="D28" s="160"/>
      <c r="E28" s="161"/>
      <c r="F28" s="40" t="s">
        <v>26</v>
      </c>
      <c r="G28" s="40">
        <v>4</v>
      </c>
      <c r="H28" s="50">
        <v>35000</v>
      </c>
      <c r="I28" s="50">
        <f t="shared" si="1"/>
        <v>140000</v>
      </c>
      <c r="J28" s="6"/>
    </row>
    <row r="29" spans="2:10" ht="15" customHeight="1" x14ac:dyDescent="0.2">
      <c r="B29" s="159" t="s">
        <v>79</v>
      </c>
      <c r="C29" s="160"/>
      <c r="D29" s="160"/>
      <c r="E29" s="161"/>
      <c r="F29" s="40" t="s">
        <v>26</v>
      </c>
      <c r="G29" s="40">
        <v>4</v>
      </c>
      <c r="H29" s="50">
        <v>35000</v>
      </c>
      <c r="I29" s="50">
        <f t="shared" si="1"/>
        <v>140000</v>
      </c>
      <c r="J29" s="6"/>
    </row>
    <row r="30" spans="2:10" ht="15" customHeight="1" x14ac:dyDescent="0.2">
      <c r="B30" s="159" t="s">
        <v>29</v>
      </c>
      <c r="C30" s="160"/>
      <c r="D30" s="160"/>
      <c r="E30" s="161"/>
      <c r="F30" s="40" t="s">
        <v>26</v>
      </c>
      <c r="G30" s="40">
        <v>4</v>
      </c>
      <c r="H30" s="50">
        <v>35000</v>
      </c>
      <c r="I30" s="50">
        <f t="shared" si="1"/>
        <v>140000</v>
      </c>
      <c r="J30" s="6"/>
    </row>
    <row r="31" spans="2:10" ht="15" customHeight="1" x14ac:dyDescent="0.2">
      <c r="B31" s="159" t="s">
        <v>15</v>
      </c>
      <c r="C31" s="160"/>
      <c r="D31" s="160"/>
      <c r="E31" s="161"/>
      <c r="F31" s="40" t="s">
        <v>26</v>
      </c>
      <c r="G31" s="40">
        <v>8</v>
      </c>
      <c r="H31" s="50">
        <v>35000</v>
      </c>
      <c r="I31" s="50">
        <f t="shared" si="1"/>
        <v>280000</v>
      </c>
      <c r="J31" s="6"/>
    </row>
    <row r="32" spans="2:10" ht="15" customHeight="1" x14ac:dyDescent="0.2">
      <c r="B32" s="159" t="s">
        <v>40</v>
      </c>
      <c r="C32" s="160"/>
      <c r="D32" s="160"/>
      <c r="E32" s="161"/>
      <c r="F32" s="40" t="s">
        <v>26</v>
      </c>
      <c r="G32" s="40">
        <v>12</v>
      </c>
      <c r="H32" s="50">
        <v>35000</v>
      </c>
      <c r="I32" s="50">
        <f t="shared" si="1"/>
        <v>420000</v>
      </c>
    </row>
    <row r="33" spans="2:10" ht="15" customHeight="1" x14ac:dyDescent="0.2">
      <c r="B33" s="159" t="s">
        <v>41</v>
      </c>
      <c r="C33" s="160"/>
      <c r="D33" s="160"/>
      <c r="E33" s="161"/>
      <c r="F33" s="40" t="s">
        <v>26</v>
      </c>
      <c r="G33" s="40">
        <v>8</v>
      </c>
      <c r="H33" s="50">
        <v>35000</v>
      </c>
      <c r="I33" s="50">
        <f t="shared" si="1"/>
        <v>280000</v>
      </c>
      <c r="J33" s="6"/>
    </row>
    <row r="34" spans="2:10" ht="15" customHeight="1" x14ac:dyDescent="0.2">
      <c r="B34" s="156" t="s">
        <v>42</v>
      </c>
      <c r="C34" s="157"/>
      <c r="D34" s="157"/>
      <c r="E34" s="157"/>
      <c r="F34" s="157"/>
      <c r="G34" s="157"/>
      <c r="H34" s="157"/>
      <c r="I34" s="158"/>
      <c r="J34" s="6"/>
    </row>
    <row r="35" spans="2:10" s="8" customFormat="1" ht="15" customHeight="1" x14ac:dyDescent="0.2">
      <c r="B35" s="39"/>
      <c r="C35" s="141"/>
      <c r="D35" s="141"/>
      <c r="E35" s="141"/>
      <c r="F35" s="141"/>
      <c r="G35" s="141"/>
      <c r="H35" s="141"/>
      <c r="I35" s="51">
        <f>SUM(I36:I44)</f>
        <v>1571900</v>
      </c>
      <c r="J35" s="18">
        <f>I35*100%/I67</f>
        <v>0.11242243735095958</v>
      </c>
    </row>
    <row r="36" spans="2:10" ht="15" customHeight="1" x14ac:dyDescent="0.2">
      <c r="B36" s="159" t="s">
        <v>84</v>
      </c>
      <c r="C36" s="160"/>
      <c r="D36" s="160"/>
      <c r="E36" s="161"/>
      <c r="F36" s="40" t="s">
        <v>32</v>
      </c>
      <c r="G36" s="44">
        <v>3</v>
      </c>
      <c r="H36" s="45">
        <v>37800</v>
      </c>
      <c r="I36" s="46">
        <f>H36*G36</f>
        <v>113400</v>
      </c>
      <c r="J36" s="6"/>
    </row>
    <row r="37" spans="2:10" ht="15" customHeight="1" x14ac:dyDescent="0.2">
      <c r="B37" s="159" t="s">
        <v>30</v>
      </c>
      <c r="C37" s="160"/>
      <c r="D37" s="160"/>
      <c r="E37" s="161"/>
      <c r="F37" s="40" t="s">
        <v>31</v>
      </c>
      <c r="G37" s="44">
        <v>5</v>
      </c>
      <c r="H37" s="45">
        <v>12000</v>
      </c>
      <c r="I37" s="46">
        <f t="shared" ref="I37:I44" si="2">H37*G37</f>
        <v>60000</v>
      </c>
      <c r="J37" s="6"/>
    </row>
    <row r="38" spans="2:10" ht="15" customHeight="1" x14ac:dyDescent="0.2">
      <c r="B38" s="159" t="s">
        <v>85</v>
      </c>
      <c r="C38" s="160"/>
      <c r="D38" s="160"/>
      <c r="E38" s="161"/>
      <c r="F38" s="40" t="s">
        <v>16</v>
      </c>
      <c r="G38" s="44">
        <v>1</v>
      </c>
      <c r="H38" s="45">
        <v>92000</v>
      </c>
      <c r="I38" s="46">
        <f t="shared" si="2"/>
        <v>92000</v>
      </c>
      <c r="J38" s="6"/>
    </row>
    <row r="39" spans="2:10" ht="15" customHeight="1" x14ac:dyDescent="0.2">
      <c r="B39" s="159" t="s">
        <v>120</v>
      </c>
      <c r="C39" s="160"/>
      <c r="D39" s="160"/>
      <c r="E39" s="161"/>
      <c r="F39" s="40" t="s">
        <v>16</v>
      </c>
      <c r="G39" s="44">
        <v>4</v>
      </c>
      <c r="H39" s="45">
        <v>17000</v>
      </c>
      <c r="I39" s="46">
        <f t="shared" si="2"/>
        <v>68000</v>
      </c>
      <c r="J39" s="6"/>
    </row>
    <row r="40" spans="2:10" ht="15" customHeight="1" x14ac:dyDescent="0.2">
      <c r="B40" s="159" t="s">
        <v>121</v>
      </c>
      <c r="C40" s="160"/>
      <c r="D40" s="160"/>
      <c r="E40" s="161"/>
      <c r="F40" s="40" t="s">
        <v>17</v>
      </c>
      <c r="G40" s="44">
        <v>100</v>
      </c>
      <c r="H40" s="45">
        <v>1400</v>
      </c>
      <c r="I40" s="46">
        <f t="shared" si="2"/>
        <v>140000</v>
      </c>
      <c r="J40" s="6"/>
    </row>
    <row r="41" spans="2:10" ht="15" customHeight="1" x14ac:dyDescent="0.2">
      <c r="B41" s="159" t="s">
        <v>80</v>
      </c>
      <c r="C41" s="160"/>
      <c r="D41" s="160"/>
      <c r="E41" s="161"/>
      <c r="F41" s="40" t="s">
        <v>17</v>
      </c>
      <c r="G41" s="44">
        <v>50</v>
      </c>
      <c r="H41" s="45">
        <v>20000</v>
      </c>
      <c r="I41" s="46">
        <f t="shared" si="2"/>
        <v>1000000</v>
      </c>
      <c r="J41" s="6"/>
    </row>
    <row r="42" spans="2:10" ht="15" customHeight="1" x14ac:dyDescent="0.2">
      <c r="B42" s="159" t="s">
        <v>52</v>
      </c>
      <c r="C42" s="160"/>
      <c r="D42" s="160"/>
      <c r="E42" s="161"/>
      <c r="F42" s="40" t="s">
        <v>31</v>
      </c>
      <c r="G42" s="44">
        <v>2</v>
      </c>
      <c r="H42" s="45">
        <v>27000</v>
      </c>
      <c r="I42" s="46">
        <f t="shared" si="2"/>
        <v>54000</v>
      </c>
      <c r="J42" s="6"/>
    </row>
    <row r="43" spans="2:10" ht="15" customHeight="1" x14ac:dyDescent="0.2">
      <c r="B43" s="159" t="s">
        <v>110</v>
      </c>
      <c r="C43" s="160"/>
      <c r="D43" s="160"/>
      <c r="E43" s="161"/>
      <c r="F43" s="40" t="s">
        <v>31</v>
      </c>
      <c r="G43" s="44">
        <v>1</v>
      </c>
      <c r="H43" s="45">
        <v>6500</v>
      </c>
      <c r="I43" s="46">
        <f t="shared" si="2"/>
        <v>6500</v>
      </c>
      <c r="J43" s="6"/>
    </row>
    <row r="44" spans="2:10" ht="15" customHeight="1" x14ac:dyDescent="0.2">
      <c r="B44" s="159" t="s">
        <v>86</v>
      </c>
      <c r="C44" s="160"/>
      <c r="D44" s="160"/>
      <c r="E44" s="161"/>
      <c r="F44" s="40" t="s">
        <v>32</v>
      </c>
      <c r="G44" s="44">
        <v>1</v>
      </c>
      <c r="H44" s="45">
        <v>38000</v>
      </c>
      <c r="I44" s="46">
        <f t="shared" si="2"/>
        <v>38000</v>
      </c>
      <c r="J44" s="6"/>
    </row>
    <row r="45" spans="2:10" ht="15" customHeight="1" x14ac:dyDescent="0.2">
      <c r="B45" s="156" t="s">
        <v>34</v>
      </c>
      <c r="C45" s="157"/>
      <c r="D45" s="157"/>
      <c r="E45" s="157"/>
      <c r="F45" s="157"/>
      <c r="G45" s="157"/>
      <c r="H45" s="157"/>
      <c r="I45" s="158"/>
      <c r="J45" s="6"/>
    </row>
    <row r="46" spans="2:10" ht="15" customHeight="1" x14ac:dyDescent="0.2">
      <c r="B46" s="140" t="s">
        <v>54</v>
      </c>
      <c r="C46" s="141"/>
      <c r="D46" s="141"/>
      <c r="E46" s="141"/>
      <c r="F46" s="141"/>
      <c r="G46" s="141"/>
      <c r="H46" s="142"/>
      <c r="I46" s="52">
        <f>I49+I48+I47</f>
        <v>107000</v>
      </c>
      <c r="J46" s="18">
        <f>I46*100%/I67</f>
        <v>7.6526501663926935E-3</v>
      </c>
    </row>
    <row r="47" spans="2:10" ht="15" customHeight="1" x14ac:dyDescent="0.2">
      <c r="B47" s="159" t="s">
        <v>87</v>
      </c>
      <c r="C47" s="160"/>
      <c r="D47" s="160"/>
      <c r="E47" s="161"/>
      <c r="F47" s="40" t="s">
        <v>17</v>
      </c>
      <c r="G47" s="40">
        <v>1</v>
      </c>
      <c r="H47" s="53">
        <v>21000</v>
      </c>
      <c r="I47" s="54">
        <f>H47*G47</f>
        <v>21000</v>
      </c>
      <c r="J47" s="6"/>
    </row>
    <row r="48" spans="2:10" ht="15" customHeight="1" x14ac:dyDescent="0.2">
      <c r="B48" s="159" t="s">
        <v>94</v>
      </c>
      <c r="C48" s="160"/>
      <c r="D48" s="160"/>
      <c r="E48" s="161"/>
      <c r="F48" s="40" t="s">
        <v>17</v>
      </c>
      <c r="G48" s="40">
        <v>2</v>
      </c>
      <c r="H48" s="53">
        <v>15000</v>
      </c>
      <c r="I48" s="54">
        <f t="shared" ref="I48:I49" si="3">H48*G48</f>
        <v>30000</v>
      </c>
      <c r="J48" s="6"/>
    </row>
    <row r="49" spans="2:18" ht="15" customHeight="1" x14ac:dyDescent="0.2">
      <c r="B49" s="159" t="s">
        <v>112</v>
      </c>
      <c r="C49" s="160"/>
      <c r="D49" s="160"/>
      <c r="E49" s="161"/>
      <c r="F49" s="40" t="s">
        <v>17</v>
      </c>
      <c r="G49" s="40">
        <v>2</v>
      </c>
      <c r="H49" s="53">
        <v>28000</v>
      </c>
      <c r="I49" s="54">
        <f t="shared" si="3"/>
        <v>56000</v>
      </c>
      <c r="J49" s="6"/>
    </row>
    <row r="50" spans="2:18" ht="15" customHeight="1" x14ac:dyDescent="0.2">
      <c r="B50" s="140" t="s">
        <v>88</v>
      </c>
      <c r="C50" s="141"/>
      <c r="D50" s="141"/>
      <c r="E50" s="141"/>
      <c r="F50" s="141"/>
      <c r="G50" s="141"/>
      <c r="H50" s="142"/>
      <c r="I50" s="55">
        <f>I16+I20+I35+I46</f>
        <v>5173900</v>
      </c>
      <c r="J50" s="6"/>
    </row>
    <row r="51" spans="2:18" ht="15" customHeight="1" x14ac:dyDescent="0.2">
      <c r="B51" s="156"/>
      <c r="C51" s="157"/>
      <c r="D51" s="157"/>
      <c r="E51" s="157"/>
      <c r="F51" s="157"/>
      <c r="G51" s="157"/>
      <c r="H51" s="157"/>
      <c r="I51" s="158"/>
      <c r="J51" s="6"/>
    </row>
    <row r="52" spans="2:18" ht="15" customHeight="1" x14ac:dyDescent="0.2">
      <c r="B52" s="140" t="s">
        <v>60</v>
      </c>
      <c r="C52" s="141"/>
      <c r="D52" s="141"/>
      <c r="E52" s="141"/>
      <c r="F52" s="141"/>
      <c r="G52" s="141"/>
      <c r="H52" s="141"/>
      <c r="I52" s="142"/>
      <c r="J52" s="6"/>
    </row>
    <row r="53" spans="2:18" s="8" customFormat="1" ht="15" customHeight="1" x14ac:dyDescent="0.2">
      <c r="B53" s="156" t="s">
        <v>43</v>
      </c>
      <c r="C53" s="157"/>
      <c r="D53" s="157"/>
      <c r="E53" s="157"/>
      <c r="F53" s="157"/>
      <c r="G53" s="157"/>
      <c r="H53" s="157"/>
      <c r="I53" s="158"/>
      <c r="J53" s="6"/>
      <c r="K53" s="2"/>
      <c r="L53" s="2"/>
      <c r="M53" s="2"/>
      <c r="N53" s="2"/>
      <c r="O53" s="2"/>
      <c r="P53" s="2"/>
      <c r="Q53" s="2"/>
      <c r="R53" s="2"/>
    </row>
    <row r="54" spans="2:18" s="8" customFormat="1" ht="15" customHeight="1" x14ac:dyDescent="0.2">
      <c r="B54" s="140" t="s">
        <v>33</v>
      </c>
      <c r="C54" s="141"/>
      <c r="D54" s="141"/>
      <c r="E54" s="141"/>
      <c r="F54" s="141"/>
      <c r="G54" s="141"/>
      <c r="H54" s="142"/>
      <c r="I54" s="43">
        <f>I56+I55</f>
        <v>4950000</v>
      </c>
      <c r="J54" s="6"/>
      <c r="K54" s="2"/>
      <c r="L54" s="2"/>
      <c r="M54" s="2"/>
      <c r="N54" s="2"/>
      <c r="O54" s="2"/>
      <c r="P54" s="2"/>
      <c r="Q54" s="2"/>
      <c r="R54" s="2"/>
    </row>
    <row r="55" spans="2:18" s="8" customFormat="1" ht="15" customHeight="1" x14ac:dyDescent="0.2">
      <c r="B55" s="153" t="s">
        <v>44</v>
      </c>
      <c r="C55" s="154"/>
      <c r="D55" s="154"/>
      <c r="E55" s="155"/>
      <c r="F55" s="40" t="s">
        <v>17</v>
      </c>
      <c r="G55" s="44">
        <v>1</v>
      </c>
      <c r="H55" s="45">
        <f>15000000/4</f>
        <v>3750000</v>
      </c>
      <c r="I55" s="46">
        <f>H55*G55</f>
        <v>3750000</v>
      </c>
      <c r="J55" s="18">
        <f>I54*100%/I67</f>
        <v>0.35402447031442835</v>
      </c>
      <c r="K55" s="2"/>
      <c r="L55" s="2"/>
      <c r="M55" s="2"/>
      <c r="N55" s="2"/>
      <c r="O55" s="2"/>
      <c r="P55" s="2"/>
      <c r="Q55" s="2"/>
      <c r="R55" s="2"/>
    </row>
    <row r="56" spans="2:18" ht="15" customHeight="1" x14ac:dyDescent="0.2">
      <c r="B56" s="153" t="s">
        <v>45</v>
      </c>
      <c r="C56" s="154"/>
      <c r="D56" s="154"/>
      <c r="E56" s="155"/>
      <c r="F56" s="40" t="s">
        <v>17</v>
      </c>
      <c r="G56" s="44">
        <v>1</v>
      </c>
      <c r="H56" s="45">
        <f>15000000*8%</f>
        <v>1200000</v>
      </c>
      <c r="I56" s="46">
        <f>H56*G56</f>
        <v>1200000</v>
      </c>
    </row>
    <row r="57" spans="2:18" ht="15" customHeight="1" x14ac:dyDescent="0.2">
      <c r="B57" s="140" t="s">
        <v>56</v>
      </c>
      <c r="C57" s="141"/>
      <c r="D57" s="141"/>
      <c r="E57" s="141"/>
      <c r="F57" s="141"/>
      <c r="G57" s="141"/>
      <c r="H57" s="142"/>
      <c r="I57" s="43">
        <f>SUM(I58:I64)</f>
        <v>3858184.333333333</v>
      </c>
    </row>
    <row r="58" spans="2:18" s="8" customFormat="1" ht="15" customHeight="1" x14ac:dyDescent="0.2">
      <c r="B58" s="153" t="s">
        <v>89</v>
      </c>
      <c r="C58" s="154"/>
      <c r="D58" s="154"/>
      <c r="E58" s="155"/>
      <c r="F58" s="40" t="s">
        <v>17</v>
      </c>
      <c r="G58" s="44">
        <v>1</v>
      </c>
      <c r="H58" s="45">
        <f>237500/6</f>
        <v>39583.333333333336</v>
      </c>
      <c r="I58" s="46">
        <f>H58*G58</f>
        <v>39583.333333333336</v>
      </c>
      <c r="J58" s="18">
        <f>I57*100%/I67</f>
        <v>0.27593771009772911</v>
      </c>
    </row>
    <row r="59" spans="2:18" ht="15" customHeight="1" x14ac:dyDescent="0.2">
      <c r="B59" s="153" t="s">
        <v>61</v>
      </c>
      <c r="C59" s="154"/>
      <c r="D59" s="154"/>
      <c r="E59" s="155"/>
      <c r="F59" s="40" t="s">
        <v>17</v>
      </c>
      <c r="G59" s="44">
        <v>1</v>
      </c>
      <c r="H59" s="45">
        <v>1700000</v>
      </c>
      <c r="I59" s="46">
        <f t="shared" ref="I59:I64" si="4">H59*G59</f>
        <v>1700000</v>
      </c>
    </row>
    <row r="60" spans="2:18" ht="15" customHeight="1" x14ac:dyDescent="0.2">
      <c r="B60" s="153" t="s">
        <v>90</v>
      </c>
      <c r="C60" s="154"/>
      <c r="D60" s="154"/>
      <c r="E60" s="155"/>
      <c r="F60" s="40" t="s">
        <v>17</v>
      </c>
      <c r="G60" s="44">
        <v>1</v>
      </c>
      <c r="H60" s="45">
        <v>56181</v>
      </c>
      <c r="I60" s="46">
        <f t="shared" si="4"/>
        <v>56181</v>
      </c>
    </row>
    <row r="61" spans="2:18" ht="15" customHeight="1" x14ac:dyDescent="0.2">
      <c r="B61" s="153" t="s">
        <v>91</v>
      </c>
      <c r="C61" s="154"/>
      <c r="D61" s="154"/>
      <c r="E61" s="155"/>
      <c r="F61" s="40" t="s">
        <v>17</v>
      </c>
      <c r="G61" s="44">
        <v>1</v>
      </c>
      <c r="H61" s="45">
        <v>44630</v>
      </c>
      <c r="I61" s="46">
        <f t="shared" si="4"/>
        <v>44630</v>
      </c>
    </row>
    <row r="62" spans="2:18" ht="15" customHeight="1" x14ac:dyDescent="0.2">
      <c r="B62" s="153" t="s">
        <v>46</v>
      </c>
      <c r="C62" s="154"/>
      <c r="D62" s="154"/>
      <c r="E62" s="155"/>
      <c r="F62" s="40" t="s">
        <v>17</v>
      </c>
      <c r="G62" s="44">
        <v>1</v>
      </c>
      <c r="H62" s="45">
        <v>100400</v>
      </c>
      <c r="I62" s="46">
        <f t="shared" si="4"/>
        <v>100400</v>
      </c>
    </row>
    <row r="63" spans="2:18" ht="15" customHeight="1" x14ac:dyDescent="0.2">
      <c r="B63" s="153" t="s">
        <v>92</v>
      </c>
      <c r="C63" s="154"/>
      <c r="D63" s="154"/>
      <c r="E63" s="155"/>
      <c r="F63" s="40" t="s">
        <v>47</v>
      </c>
      <c r="G63" s="44">
        <v>7</v>
      </c>
      <c r="H63" s="45">
        <v>200000</v>
      </c>
      <c r="I63" s="46">
        <f t="shared" si="4"/>
        <v>1400000</v>
      </c>
    </row>
    <row r="64" spans="2:18" ht="15" customHeight="1" x14ac:dyDescent="0.2">
      <c r="B64" s="153" t="s">
        <v>93</v>
      </c>
      <c r="C64" s="154"/>
      <c r="D64" s="154"/>
      <c r="E64" s="155"/>
      <c r="F64" s="40" t="s">
        <v>17</v>
      </c>
      <c r="G64" s="44">
        <v>1</v>
      </c>
      <c r="H64" s="45">
        <v>517390</v>
      </c>
      <c r="I64" s="46">
        <f t="shared" si="4"/>
        <v>517390</v>
      </c>
    </row>
    <row r="65" spans="2:9" ht="15" customHeight="1" x14ac:dyDescent="0.2">
      <c r="B65" s="140" t="s">
        <v>95</v>
      </c>
      <c r="C65" s="141"/>
      <c r="D65" s="141"/>
      <c r="E65" s="141"/>
      <c r="F65" s="141"/>
      <c r="G65" s="141"/>
      <c r="H65" s="142"/>
      <c r="I65" s="43">
        <f>I54+I57</f>
        <v>8808184.3333333321</v>
      </c>
    </row>
    <row r="66" spans="2:9" s="8" customFormat="1" ht="15" customHeight="1" x14ac:dyDescent="0.2">
      <c r="B66" s="169"/>
      <c r="C66" s="170"/>
      <c r="D66" s="170"/>
      <c r="E66" s="170"/>
      <c r="F66" s="170"/>
      <c r="G66" s="170"/>
      <c r="H66" s="170"/>
      <c r="I66" s="171"/>
    </row>
    <row r="67" spans="2:9" ht="15" customHeight="1" x14ac:dyDescent="0.2">
      <c r="B67" s="140" t="s">
        <v>55</v>
      </c>
      <c r="C67" s="141"/>
      <c r="D67" s="141"/>
      <c r="E67" s="141"/>
      <c r="F67" s="141"/>
      <c r="G67" s="141"/>
      <c r="H67" s="142"/>
      <c r="I67" s="43">
        <f>I50+I65</f>
        <v>13982084.333333332</v>
      </c>
    </row>
    <row r="68" spans="2:9" ht="12" customHeight="1" thickBot="1" x14ac:dyDescent="0.25">
      <c r="B68" s="172"/>
      <c r="C68" s="173"/>
      <c r="D68" s="173"/>
      <c r="E68" s="173"/>
      <c r="F68" s="173"/>
      <c r="G68" s="173"/>
      <c r="H68" s="173"/>
      <c r="I68" s="174"/>
    </row>
    <row r="69" spans="2:9" ht="12" customHeight="1" x14ac:dyDescent="0.25">
      <c r="B69" s="66"/>
      <c r="C69" s="165" t="s">
        <v>96</v>
      </c>
      <c r="D69" s="165"/>
      <c r="E69" s="165"/>
      <c r="F69" s="165"/>
      <c r="G69" s="165"/>
      <c r="H69" s="67"/>
      <c r="I69" s="68"/>
    </row>
    <row r="70" spans="2:9" ht="12" customHeight="1" x14ac:dyDescent="0.25">
      <c r="B70" s="69"/>
      <c r="C70" s="166" t="s">
        <v>97</v>
      </c>
      <c r="D70" s="166"/>
      <c r="E70" s="166"/>
      <c r="F70" s="166"/>
      <c r="G70" s="166"/>
      <c r="H70" s="71"/>
      <c r="I70" s="72"/>
    </row>
    <row r="71" spans="2:9" ht="15.75" x14ac:dyDescent="0.2">
      <c r="B71" s="69"/>
      <c r="C71" s="70"/>
      <c r="D71" s="73"/>
      <c r="E71" s="71"/>
      <c r="F71" s="71"/>
      <c r="G71" s="71"/>
      <c r="H71" s="71"/>
      <c r="I71" s="72"/>
    </row>
    <row r="72" spans="2:9" ht="12" customHeight="1" x14ac:dyDescent="0.25">
      <c r="B72" s="69"/>
      <c r="C72" s="167" t="s">
        <v>98</v>
      </c>
      <c r="D72" s="167"/>
      <c r="E72" s="167"/>
      <c r="F72" s="167"/>
      <c r="G72" s="167"/>
      <c r="H72" s="167"/>
      <c r="I72" s="72"/>
    </row>
    <row r="73" spans="2:9" ht="15.75" x14ac:dyDescent="0.25">
      <c r="B73" s="69"/>
      <c r="C73" s="167" t="s">
        <v>99</v>
      </c>
      <c r="D73" s="167"/>
      <c r="E73" s="167"/>
      <c r="F73" s="167"/>
      <c r="G73" s="167"/>
      <c r="H73" s="167"/>
      <c r="I73" s="72"/>
    </row>
    <row r="74" spans="2:9" ht="12" customHeight="1" x14ac:dyDescent="0.2">
      <c r="B74" s="69"/>
      <c r="C74" s="70"/>
      <c r="D74" s="74"/>
      <c r="E74" s="74"/>
      <c r="F74" s="74"/>
      <c r="G74" s="74"/>
      <c r="H74" s="74"/>
      <c r="I74" s="72"/>
    </row>
    <row r="75" spans="2:9" ht="23.1" customHeight="1" x14ac:dyDescent="0.2">
      <c r="B75" s="69"/>
      <c r="C75" s="168" t="s">
        <v>100</v>
      </c>
      <c r="D75" s="168"/>
      <c r="E75" s="168"/>
      <c r="F75" s="168"/>
      <c r="G75" s="168"/>
      <c r="H75" s="168"/>
      <c r="I75" s="72"/>
    </row>
    <row r="76" spans="2:9" x14ac:dyDescent="0.2">
      <c r="B76" s="69"/>
      <c r="C76" s="168"/>
      <c r="D76" s="168"/>
      <c r="E76" s="168"/>
      <c r="F76" s="168"/>
      <c r="G76" s="168"/>
      <c r="H76" s="168"/>
      <c r="I76" s="72"/>
    </row>
    <row r="77" spans="2:9" ht="15.75" x14ac:dyDescent="0.2">
      <c r="B77" s="69"/>
      <c r="C77" s="75"/>
      <c r="D77" s="75"/>
      <c r="E77" s="75"/>
      <c r="F77" s="75"/>
      <c r="G77" s="75"/>
      <c r="H77" s="75"/>
      <c r="I77" s="72"/>
    </row>
    <row r="78" spans="2:9" ht="16.5" thickBot="1" x14ac:dyDescent="0.25">
      <c r="B78" s="69"/>
      <c r="C78" s="75"/>
      <c r="D78" s="75"/>
      <c r="E78" s="75"/>
      <c r="F78" s="75"/>
      <c r="G78" s="75"/>
      <c r="H78" s="75"/>
      <c r="I78" s="72"/>
    </row>
    <row r="79" spans="2:9" x14ac:dyDescent="0.2">
      <c r="B79" s="76"/>
      <c r="C79" s="70"/>
      <c r="D79" s="179" t="s">
        <v>68</v>
      </c>
      <c r="E79" s="180"/>
      <c r="F79" s="180"/>
      <c r="G79" s="180"/>
      <c r="H79" s="181"/>
      <c r="I79" s="77"/>
    </row>
    <row r="80" spans="2:9" ht="12" customHeight="1" x14ac:dyDescent="0.2">
      <c r="B80" s="69"/>
      <c r="C80" s="70"/>
      <c r="D80" s="182"/>
      <c r="E80" s="183"/>
      <c r="F80" s="183"/>
      <c r="G80" s="183"/>
      <c r="H80" s="184"/>
      <c r="I80" s="72"/>
    </row>
    <row r="81" spans="2:9" ht="24.6" customHeight="1" x14ac:dyDescent="0.2">
      <c r="B81" s="69"/>
      <c r="C81" s="70"/>
      <c r="D81" s="177" t="s">
        <v>101</v>
      </c>
      <c r="E81" s="178"/>
      <c r="F81" s="178"/>
      <c r="G81" s="115">
        <f>3/1</f>
        <v>3</v>
      </c>
      <c r="H81" s="116"/>
      <c r="I81" s="89" t="s">
        <v>69</v>
      </c>
    </row>
    <row r="82" spans="2:9" ht="24.6" customHeight="1" x14ac:dyDescent="0.2">
      <c r="B82" s="69"/>
      <c r="C82" s="70"/>
      <c r="D82" s="185" t="s">
        <v>102</v>
      </c>
      <c r="E82" s="186"/>
      <c r="F82" s="186"/>
      <c r="G82" s="115">
        <f>I67</f>
        <v>13982084.333333332</v>
      </c>
      <c r="H82" s="116"/>
      <c r="I82" s="72"/>
    </row>
    <row r="83" spans="2:9" ht="24.6" customHeight="1" x14ac:dyDescent="0.2">
      <c r="B83" s="69"/>
      <c r="C83" s="70"/>
      <c r="D83" s="185" t="s">
        <v>103</v>
      </c>
      <c r="E83" s="186"/>
      <c r="F83" s="186"/>
      <c r="G83" s="115">
        <f>4000*1000</f>
        <v>4000000</v>
      </c>
      <c r="H83" s="116"/>
      <c r="I83" s="72"/>
    </row>
    <row r="84" spans="2:9" ht="24.6" customHeight="1" x14ac:dyDescent="0.2">
      <c r="B84" s="69"/>
      <c r="C84" s="70"/>
      <c r="D84" s="185" t="s">
        <v>117</v>
      </c>
      <c r="E84" s="186"/>
      <c r="F84" s="186"/>
      <c r="G84" s="115">
        <f>G83*G81</f>
        <v>12000000</v>
      </c>
      <c r="H84" s="116"/>
      <c r="I84" s="72"/>
    </row>
    <row r="85" spans="2:9" ht="24.6" customHeight="1" thickBot="1" x14ac:dyDescent="0.25">
      <c r="B85" s="69"/>
      <c r="C85" s="70"/>
      <c r="D85" s="175" t="s">
        <v>118</v>
      </c>
      <c r="E85" s="176"/>
      <c r="F85" s="176"/>
      <c r="G85" s="117">
        <f>G84-G82</f>
        <v>-1982084.3333333321</v>
      </c>
      <c r="H85" s="118"/>
      <c r="I85" s="72"/>
    </row>
    <row r="86" spans="2:9" ht="12" customHeight="1" x14ac:dyDescent="0.2">
      <c r="B86" s="69"/>
      <c r="C86" s="70"/>
      <c r="D86" s="70"/>
      <c r="E86" s="70"/>
      <c r="F86" s="70"/>
      <c r="G86" s="70"/>
      <c r="H86" s="70"/>
      <c r="I86" s="72"/>
    </row>
    <row r="87" spans="2:9" ht="20.100000000000001" customHeight="1" thickBot="1" x14ac:dyDescent="0.25">
      <c r="B87" s="78"/>
      <c r="C87" s="79"/>
      <c r="D87" s="79"/>
      <c r="E87" s="79"/>
      <c r="F87" s="79"/>
      <c r="G87" s="79"/>
      <c r="H87" s="79"/>
      <c r="I87" s="80"/>
    </row>
    <row r="88" spans="2:9" ht="16.5" customHeight="1" x14ac:dyDescent="0.2">
      <c r="B88" s="66"/>
      <c r="C88" s="67"/>
      <c r="D88" s="67"/>
      <c r="E88" s="67"/>
      <c r="F88" s="67"/>
      <c r="G88" s="67"/>
      <c r="H88" s="67"/>
      <c r="I88" s="68"/>
    </row>
    <row r="89" spans="2:9" ht="20.100000000000001" customHeight="1" x14ac:dyDescent="0.2">
      <c r="B89" s="69"/>
      <c r="C89" s="70"/>
      <c r="D89" s="70"/>
      <c r="E89" s="70"/>
      <c r="F89" s="70"/>
      <c r="G89" s="70"/>
      <c r="H89" s="70"/>
      <c r="I89" s="72"/>
    </row>
    <row r="90" spans="2:9" ht="16.5" customHeight="1" x14ac:dyDescent="0.2">
      <c r="B90" s="69"/>
      <c r="C90" s="70"/>
      <c r="D90" s="70"/>
      <c r="E90" s="70"/>
      <c r="F90" s="70"/>
      <c r="G90" s="70"/>
      <c r="I90" s="81"/>
    </row>
    <row r="91" spans="2:9" ht="20.100000000000001" customHeight="1" x14ac:dyDescent="0.2">
      <c r="B91" s="69"/>
      <c r="C91" s="70"/>
      <c r="D91" s="70"/>
      <c r="E91" s="70"/>
      <c r="F91" s="70"/>
      <c r="G91" s="70"/>
      <c r="I91" s="81"/>
    </row>
    <row r="92" spans="2:9" ht="12" customHeight="1" x14ac:dyDescent="0.2">
      <c r="B92" s="69"/>
      <c r="C92" s="70"/>
      <c r="D92" s="70"/>
      <c r="E92" s="70"/>
      <c r="F92" s="70"/>
      <c r="G92" s="70"/>
      <c r="I92" s="81"/>
    </row>
    <row r="93" spans="2:9" ht="12" customHeight="1" x14ac:dyDescent="0.2">
      <c r="B93" s="82"/>
      <c r="C93" s="62"/>
      <c r="D93" s="62"/>
      <c r="E93" s="62"/>
      <c r="F93" s="62"/>
      <c r="G93" s="62"/>
      <c r="I93" s="81"/>
    </row>
    <row r="94" spans="2:9" ht="12" customHeight="1" x14ac:dyDescent="0.25">
      <c r="B94" s="82"/>
      <c r="C94" s="13">
        <v>1</v>
      </c>
      <c r="D94" s="13" t="s">
        <v>23</v>
      </c>
      <c r="E94" s="12">
        <f>J16</f>
        <v>4.7203262708590446E-2</v>
      </c>
      <c r="F94" s="62"/>
      <c r="G94" s="62"/>
      <c r="H94" s="70"/>
      <c r="I94" s="72"/>
    </row>
    <row r="95" spans="2:9" ht="12" customHeight="1" x14ac:dyDescent="0.25">
      <c r="B95" s="82"/>
      <c r="C95" s="10">
        <v>2</v>
      </c>
      <c r="D95" s="10" t="s">
        <v>51</v>
      </c>
      <c r="E95" s="12">
        <f>J20</f>
        <v>0.20275946936189987</v>
      </c>
      <c r="F95" s="62"/>
      <c r="H95" s="107" t="s">
        <v>19</v>
      </c>
      <c r="I95" s="108"/>
    </row>
    <row r="96" spans="2:9" ht="12" customHeight="1" x14ac:dyDescent="0.25">
      <c r="B96" s="82"/>
      <c r="C96" s="13">
        <v>3</v>
      </c>
      <c r="D96" s="13" t="s">
        <v>42</v>
      </c>
      <c r="E96" s="12">
        <f>J35</f>
        <v>0.11242243735095958</v>
      </c>
      <c r="F96" s="62"/>
      <c r="G96" s="62"/>
      <c r="H96" s="83">
        <f>J16+J20+J35+J46</f>
        <v>0.3700378195878426</v>
      </c>
      <c r="I96" s="84">
        <f>I50</f>
        <v>5173900</v>
      </c>
    </row>
    <row r="97" spans="2:10" ht="12" customHeight="1" x14ac:dyDescent="0.25">
      <c r="B97" s="82"/>
      <c r="C97" s="10">
        <v>4</v>
      </c>
      <c r="D97" s="10" t="s">
        <v>48</v>
      </c>
      <c r="E97" s="12">
        <f>J46</f>
        <v>7.6526501663926935E-3</v>
      </c>
      <c r="F97" s="62"/>
      <c r="G97" s="62"/>
      <c r="H97" s="62"/>
      <c r="I97" s="85"/>
    </row>
    <row r="98" spans="2:10" ht="12" customHeight="1" x14ac:dyDescent="0.25">
      <c r="B98" s="82"/>
      <c r="C98" s="13">
        <v>5</v>
      </c>
      <c r="D98" s="13" t="s">
        <v>57</v>
      </c>
      <c r="E98" s="12">
        <f>J55</f>
        <v>0.35402447031442835</v>
      </c>
      <c r="F98" s="62"/>
      <c r="G98" s="62"/>
      <c r="I98" s="81"/>
    </row>
    <row r="99" spans="2:10" ht="12" customHeight="1" x14ac:dyDescent="0.25">
      <c r="B99" s="82"/>
      <c r="C99" s="10">
        <v>6</v>
      </c>
      <c r="D99" s="10" t="s">
        <v>58</v>
      </c>
      <c r="E99" s="12">
        <f>J58</f>
        <v>0.27593771009772911</v>
      </c>
      <c r="F99" s="62"/>
      <c r="G99" s="62"/>
      <c r="I99" s="81"/>
    </row>
    <row r="100" spans="2:10" ht="12" customHeight="1" x14ac:dyDescent="0.2">
      <c r="B100" s="82"/>
      <c r="C100" s="62"/>
      <c r="D100" s="62"/>
      <c r="E100" s="62"/>
      <c r="F100" s="62"/>
      <c r="G100" s="62"/>
      <c r="I100" s="81"/>
    </row>
    <row r="101" spans="2:10" ht="12" customHeight="1" x14ac:dyDescent="0.2">
      <c r="B101" s="82"/>
      <c r="C101" s="62"/>
      <c r="D101" s="62"/>
      <c r="E101" s="62"/>
      <c r="F101" s="62"/>
      <c r="G101" s="62"/>
      <c r="I101" s="81"/>
    </row>
    <row r="102" spans="2:10" ht="12" customHeight="1" x14ac:dyDescent="0.2">
      <c r="B102" s="82"/>
      <c r="C102" s="62"/>
      <c r="D102" s="62"/>
      <c r="E102" s="62"/>
      <c r="F102" s="62"/>
      <c r="G102" s="62"/>
      <c r="I102" s="81"/>
    </row>
    <row r="103" spans="2:10" ht="12" customHeight="1" x14ac:dyDescent="0.2">
      <c r="B103" s="82"/>
      <c r="F103" s="62"/>
      <c r="G103" s="62"/>
      <c r="H103" s="109" t="s">
        <v>20</v>
      </c>
      <c r="I103" s="110"/>
    </row>
    <row r="104" spans="2:10" ht="12" customHeight="1" x14ac:dyDescent="0.2">
      <c r="B104" s="82"/>
      <c r="F104" s="62"/>
      <c r="G104" s="62"/>
      <c r="H104" s="87">
        <f>J55+J58</f>
        <v>0.62996218041215746</v>
      </c>
      <c r="I104" s="88">
        <f>I65</f>
        <v>8808184.3333333321</v>
      </c>
    </row>
    <row r="105" spans="2:10" ht="12" customHeight="1" x14ac:dyDescent="0.2">
      <c r="B105" s="82"/>
      <c r="F105" s="62"/>
      <c r="G105" s="62"/>
      <c r="H105" s="62"/>
      <c r="I105" s="88"/>
    </row>
    <row r="106" spans="2:10" ht="12" customHeight="1" x14ac:dyDescent="0.2">
      <c r="B106" s="82"/>
      <c r="F106" s="62"/>
      <c r="G106" s="62"/>
      <c r="H106" s="62"/>
      <c r="I106" s="85"/>
    </row>
    <row r="107" spans="2:10" ht="12" customHeight="1" x14ac:dyDescent="0.2">
      <c r="B107" s="82"/>
      <c r="F107" s="62"/>
      <c r="G107" s="62"/>
      <c r="H107" s="111"/>
      <c r="I107" s="112"/>
    </row>
    <row r="108" spans="2:10" ht="12" customHeight="1" x14ac:dyDescent="0.2">
      <c r="B108" s="82"/>
      <c r="F108" s="62"/>
      <c r="G108" s="62"/>
      <c r="H108" s="113"/>
      <c r="I108" s="114"/>
    </row>
    <row r="109" spans="2:10" ht="12" customHeight="1" x14ac:dyDescent="0.2">
      <c r="B109" s="82"/>
      <c r="C109" s="62"/>
      <c r="D109" s="62"/>
      <c r="E109" s="62"/>
      <c r="F109" s="62"/>
      <c r="G109" s="62"/>
      <c r="H109" s="62"/>
      <c r="I109" s="85"/>
      <c r="J109" s="19"/>
    </row>
    <row r="110" spans="2:10" ht="12" customHeight="1" x14ac:dyDescent="0.2">
      <c r="B110" s="82"/>
      <c r="C110" s="62"/>
      <c r="D110" s="62"/>
      <c r="E110" s="62"/>
      <c r="F110" s="62"/>
      <c r="G110" s="62"/>
      <c r="H110" s="62"/>
      <c r="I110" s="85"/>
    </row>
    <row r="111" spans="2:10" ht="12" customHeight="1" x14ac:dyDescent="0.2">
      <c r="B111" s="119" t="s">
        <v>21</v>
      </c>
      <c r="C111" s="120"/>
      <c r="D111" s="120"/>
      <c r="E111" s="120"/>
      <c r="F111" s="120"/>
      <c r="G111" s="120"/>
      <c r="H111" s="120"/>
      <c r="I111" s="121"/>
    </row>
    <row r="112" spans="2:10" ht="13.5" thickBot="1" x14ac:dyDescent="0.25">
      <c r="B112" s="78"/>
      <c r="C112" s="79"/>
      <c r="D112" s="79"/>
      <c r="E112" s="79"/>
      <c r="F112" s="79"/>
      <c r="G112" s="79"/>
      <c r="H112" s="79"/>
      <c r="I112" s="80"/>
    </row>
    <row r="113" spans="2:9" x14ac:dyDescent="0.2">
      <c r="B113" s="4"/>
      <c r="C113" s="4"/>
      <c r="D113" s="4"/>
      <c r="E113" s="4"/>
      <c r="F113" s="4"/>
      <c r="G113" s="4"/>
      <c r="H113" s="4"/>
      <c r="I113" s="4"/>
    </row>
    <row r="114" spans="2:9" x14ac:dyDescent="0.2">
      <c r="B114" s="122" t="s">
        <v>22</v>
      </c>
      <c r="C114" s="122"/>
      <c r="D114" s="122"/>
      <c r="E114" s="123">
        <v>0.99999999999999989</v>
      </c>
      <c r="F114" s="125">
        <v>2753665.6467013885</v>
      </c>
      <c r="G114" s="125"/>
      <c r="H114" s="126"/>
      <c r="I114" s="4"/>
    </row>
    <row r="115" spans="2:9" x14ac:dyDescent="0.2">
      <c r="B115" s="122"/>
      <c r="C115" s="122"/>
      <c r="D115" s="122"/>
      <c r="E115" s="124"/>
      <c r="F115" s="125"/>
      <c r="G115" s="125"/>
      <c r="H115" s="126"/>
      <c r="I115" s="4"/>
    </row>
    <row r="116" spans="2:9" x14ac:dyDescent="0.2">
      <c r="B116" s="4"/>
      <c r="C116" s="4"/>
      <c r="D116" s="4"/>
      <c r="E116" s="4"/>
      <c r="F116" s="4"/>
      <c r="G116" s="4"/>
      <c r="H116" s="4"/>
      <c r="I116" s="4"/>
    </row>
    <row r="117" spans="2:9" ht="15" x14ac:dyDescent="0.25">
      <c r="B117" s="4"/>
      <c r="C117" s="4"/>
      <c r="D117" s="10"/>
      <c r="E117" s="11"/>
      <c r="F117" s="12"/>
      <c r="G117" s="4"/>
      <c r="H117" s="4"/>
      <c r="I117" s="4"/>
    </row>
    <row r="118" spans="2:9" x14ac:dyDescent="0.2">
      <c r="B118" s="4"/>
      <c r="C118" s="4"/>
      <c r="G118" s="4"/>
      <c r="H118" s="4"/>
      <c r="I118" s="4"/>
    </row>
    <row r="119" spans="2:9" x14ac:dyDescent="0.2">
      <c r="B119" s="4"/>
      <c r="C119" s="4"/>
      <c r="G119" s="4"/>
      <c r="H119" s="4"/>
      <c r="I119" s="4"/>
    </row>
    <row r="120" spans="2:9" ht="12.75" customHeight="1" x14ac:dyDescent="0.2">
      <c r="B120" s="4"/>
      <c r="C120" s="4"/>
      <c r="G120" s="4"/>
      <c r="H120" s="4"/>
      <c r="I120" s="4"/>
    </row>
    <row r="121" spans="2:9" ht="12.75" customHeight="1" x14ac:dyDescent="0.2">
      <c r="B121" s="4"/>
      <c r="C121" s="4"/>
      <c r="G121" s="4"/>
      <c r="H121" s="4"/>
      <c r="I121" s="4"/>
    </row>
    <row r="122" spans="2:9" x14ac:dyDescent="0.2">
      <c r="B122" s="4"/>
      <c r="C122" s="4"/>
      <c r="G122" s="4"/>
      <c r="H122" s="4"/>
      <c r="I122" s="4"/>
    </row>
    <row r="123" spans="2:9" x14ac:dyDescent="0.2">
      <c r="B123" s="4"/>
      <c r="C123" s="4"/>
      <c r="G123" s="4"/>
      <c r="H123" s="4"/>
      <c r="I123" s="4"/>
    </row>
    <row r="124" spans="2:9" ht="15" x14ac:dyDescent="0.25">
      <c r="B124" s="4"/>
      <c r="C124" s="4"/>
      <c r="D124" s="14"/>
      <c r="E124" s="14"/>
      <c r="F124" s="12"/>
      <c r="G124" s="4"/>
      <c r="H124" s="4"/>
      <c r="I124" s="4"/>
    </row>
    <row r="125" spans="2:9" ht="15" x14ac:dyDescent="0.25">
      <c r="B125" s="4"/>
      <c r="C125" s="4"/>
      <c r="D125" s="10"/>
      <c r="E125" s="10"/>
      <c r="F125" s="12"/>
      <c r="G125" s="4"/>
      <c r="H125" s="4"/>
      <c r="I125" s="4"/>
    </row>
    <row r="126" spans="2:9" ht="15" x14ac:dyDescent="0.25">
      <c r="B126" s="4"/>
      <c r="C126" s="4"/>
      <c r="D126" s="14"/>
      <c r="E126" s="14"/>
      <c r="F126" s="12"/>
      <c r="G126" s="4"/>
      <c r="H126" s="4"/>
      <c r="I126" s="4"/>
    </row>
    <row r="127" spans="2:9" ht="15" x14ac:dyDescent="0.25">
      <c r="B127" s="4"/>
      <c r="C127" s="4"/>
      <c r="D127" s="10"/>
      <c r="E127" s="10"/>
      <c r="F127" s="12"/>
      <c r="G127" s="4"/>
      <c r="H127" s="4"/>
      <c r="I127" s="4"/>
    </row>
    <row r="128" spans="2:9" ht="15" x14ac:dyDescent="0.25">
      <c r="B128" s="4"/>
      <c r="C128" s="4"/>
      <c r="D128" s="13"/>
      <c r="E128" s="13"/>
      <c r="F128" s="12"/>
      <c r="G128" s="4"/>
      <c r="H128" s="4"/>
      <c r="I128" s="4"/>
    </row>
    <row r="129" spans="2:9" ht="15" x14ac:dyDescent="0.25">
      <c r="B129" s="4"/>
      <c r="C129" s="4"/>
      <c r="D129" s="10"/>
      <c r="E129" s="10"/>
      <c r="F129" s="12"/>
      <c r="G129" s="4"/>
      <c r="H129" s="4"/>
      <c r="I129" s="4"/>
    </row>
    <row r="130" spans="2:9" ht="15" x14ac:dyDescent="0.25">
      <c r="B130" s="4"/>
      <c r="C130" s="4"/>
      <c r="D130" s="13"/>
      <c r="E130" s="13"/>
      <c r="F130" s="12"/>
      <c r="G130" s="4"/>
      <c r="H130" s="4"/>
      <c r="I130" s="4"/>
    </row>
    <row r="131" spans="2:9" ht="15" x14ac:dyDescent="0.25">
      <c r="B131" s="4"/>
      <c r="C131" s="4"/>
      <c r="D131" s="10"/>
      <c r="E131" s="10"/>
      <c r="F131" s="12"/>
      <c r="G131" s="4"/>
      <c r="H131" s="4"/>
      <c r="I131" s="4"/>
    </row>
    <row r="132" spans="2:9" ht="15" x14ac:dyDescent="0.25">
      <c r="B132" s="4"/>
      <c r="C132" s="4"/>
      <c r="D132" s="13"/>
      <c r="E132" s="13"/>
      <c r="F132" s="12"/>
      <c r="G132" s="4"/>
      <c r="H132" s="4"/>
      <c r="I132" s="4"/>
    </row>
    <row r="133" spans="2:9" ht="15" x14ac:dyDescent="0.25">
      <c r="B133" s="4"/>
      <c r="C133" s="4"/>
      <c r="D133" s="10"/>
      <c r="E133" s="10"/>
      <c r="F133" s="15"/>
      <c r="G133" s="13"/>
      <c r="H133" s="4"/>
      <c r="I133" s="4"/>
    </row>
    <row r="134" spans="2:9" ht="14.25" x14ac:dyDescent="0.2">
      <c r="B134" s="4"/>
      <c r="C134" s="4"/>
      <c r="D134" s="4"/>
      <c r="E134" s="4"/>
      <c r="F134" s="16"/>
      <c r="G134" s="4"/>
      <c r="H134" s="4"/>
      <c r="I134" s="4"/>
    </row>
    <row r="135" spans="2:9" ht="14.25" x14ac:dyDescent="0.2">
      <c r="B135" s="4"/>
      <c r="C135" s="4"/>
      <c r="D135" s="4"/>
      <c r="E135" s="4"/>
      <c r="F135" s="17"/>
      <c r="G135" s="4"/>
      <c r="H135" s="4"/>
      <c r="I135" s="4"/>
    </row>
    <row r="136" spans="2:9" x14ac:dyDescent="0.2">
      <c r="B136" s="4"/>
      <c r="C136" s="4"/>
      <c r="D136" s="4"/>
      <c r="E136" s="4"/>
      <c r="F136" s="4"/>
      <c r="G136" s="4"/>
      <c r="H136" s="4"/>
      <c r="I136" s="4"/>
    </row>
    <row r="137" spans="2:9" x14ac:dyDescent="0.2">
      <c r="B137" s="4"/>
      <c r="C137" s="4"/>
      <c r="D137" s="4"/>
      <c r="E137" s="4"/>
      <c r="F137" s="4"/>
      <c r="G137" s="4"/>
      <c r="H137" s="4"/>
      <c r="I137" s="4"/>
    </row>
    <row r="138" spans="2:9" x14ac:dyDescent="0.2">
      <c r="B138" s="4"/>
      <c r="C138" s="4"/>
      <c r="D138" s="4"/>
      <c r="E138" s="4"/>
      <c r="F138" s="4"/>
      <c r="G138" s="4"/>
      <c r="H138" s="4"/>
      <c r="I138" s="4"/>
    </row>
    <row r="139" spans="2:9" x14ac:dyDescent="0.2">
      <c r="B139" s="4"/>
      <c r="C139" s="4"/>
      <c r="D139" s="4"/>
      <c r="E139" s="4"/>
      <c r="F139" s="4"/>
      <c r="G139" s="4"/>
      <c r="H139" s="4"/>
      <c r="I139" s="4"/>
    </row>
    <row r="140" spans="2:9" x14ac:dyDescent="0.2">
      <c r="B140" s="4"/>
      <c r="C140" s="4"/>
      <c r="D140" s="4"/>
      <c r="E140" s="4"/>
      <c r="F140" s="4"/>
      <c r="G140" s="4"/>
      <c r="H140" s="4"/>
      <c r="I140" s="4"/>
    </row>
    <row r="141" spans="2:9" x14ac:dyDescent="0.2">
      <c r="B141" s="4"/>
      <c r="C141" s="4"/>
      <c r="D141" s="4"/>
      <c r="E141" s="4"/>
      <c r="F141" s="4"/>
      <c r="G141" s="4"/>
      <c r="H141" s="4"/>
      <c r="I141" s="4"/>
    </row>
    <row r="142" spans="2:9" x14ac:dyDescent="0.2">
      <c r="B142" s="4"/>
      <c r="C142" s="4"/>
      <c r="D142" s="4"/>
      <c r="E142" s="4"/>
      <c r="F142" s="4"/>
      <c r="G142" s="4"/>
      <c r="H142" s="4"/>
      <c r="I142" s="4"/>
    </row>
    <row r="143" spans="2:9" x14ac:dyDescent="0.2">
      <c r="B143" s="4"/>
      <c r="C143" s="4"/>
      <c r="D143" s="4"/>
      <c r="E143" s="4"/>
      <c r="F143" s="4"/>
      <c r="G143" s="4"/>
      <c r="H143" s="4"/>
      <c r="I143" s="4"/>
    </row>
    <row r="144" spans="2:9" x14ac:dyDescent="0.2">
      <c r="B144" s="4"/>
      <c r="C144" s="4"/>
      <c r="D144" s="4"/>
      <c r="E144" s="4"/>
      <c r="F144" s="4"/>
      <c r="G144" s="4"/>
      <c r="H144" s="4"/>
      <c r="I144" s="4"/>
    </row>
    <row r="145" spans="2:9" x14ac:dyDescent="0.2">
      <c r="B145" s="4"/>
      <c r="C145" s="4"/>
      <c r="D145" s="4"/>
      <c r="E145" s="4"/>
      <c r="F145" s="4"/>
      <c r="G145" s="4"/>
      <c r="H145" s="4"/>
      <c r="I145" s="4"/>
    </row>
    <row r="146" spans="2:9" x14ac:dyDescent="0.2">
      <c r="B146" s="4"/>
      <c r="C146" s="4"/>
      <c r="D146" s="4"/>
      <c r="E146" s="4"/>
      <c r="F146" s="4"/>
      <c r="G146" s="4"/>
      <c r="H146" s="4"/>
      <c r="I146" s="4"/>
    </row>
    <row r="147" spans="2:9" x14ac:dyDescent="0.2">
      <c r="B147" s="4"/>
      <c r="C147" s="4"/>
      <c r="D147" s="4"/>
      <c r="E147" s="4"/>
      <c r="F147" s="4"/>
      <c r="G147" s="4"/>
      <c r="H147" s="4"/>
      <c r="I147" s="4"/>
    </row>
    <row r="148" spans="2:9" x14ac:dyDescent="0.2">
      <c r="B148" s="4"/>
      <c r="C148" s="4"/>
      <c r="D148" s="4"/>
      <c r="E148" s="4"/>
      <c r="F148" s="4"/>
      <c r="G148" s="4"/>
      <c r="H148" s="4"/>
      <c r="I148" s="4"/>
    </row>
    <row r="149" spans="2:9" x14ac:dyDescent="0.2">
      <c r="B149" s="4"/>
      <c r="C149" s="4"/>
      <c r="D149" s="4"/>
      <c r="E149" s="4"/>
      <c r="F149" s="4"/>
      <c r="G149" s="4"/>
      <c r="H149" s="4"/>
      <c r="I149" s="4"/>
    </row>
    <row r="150" spans="2:9" x14ac:dyDescent="0.2">
      <c r="B150" s="4"/>
      <c r="C150" s="4"/>
      <c r="D150" s="4"/>
      <c r="E150" s="4"/>
      <c r="F150" s="4"/>
      <c r="G150" s="4"/>
      <c r="H150" s="4"/>
      <c r="I150" s="4"/>
    </row>
    <row r="151" spans="2:9" x14ac:dyDescent="0.2">
      <c r="B151" s="4"/>
      <c r="C151" s="4"/>
      <c r="D151" s="4"/>
      <c r="E151" s="4"/>
      <c r="F151" s="4"/>
      <c r="G151" s="4"/>
      <c r="H151" s="4"/>
      <c r="I151" s="4"/>
    </row>
    <row r="152" spans="2:9" x14ac:dyDescent="0.2">
      <c r="B152" s="4"/>
      <c r="C152" s="4"/>
      <c r="D152" s="4"/>
      <c r="E152" s="4"/>
      <c r="F152" s="4"/>
      <c r="G152" s="4"/>
      <c r="H152" s="4"/>
      <c r="I152" s="4"/>
    </row>
    <row r="153" spans="2:9" x14ac:dyDescent="0.2">
      <c r="B153" s="4"/>
      <c r="C153" s="4"/>
      <c r="D153" s="4"/>
      <c r="E153" s="4"/>
      <c r="F153" s="4"/>
      <c r="G153" s="4"/>
      <c r="H153" s="4"/>
      <c r="I153" s="4"/>
    </row>
    <row r="154" spans="2:9" x14ac:dyDescent="0.2">
      <c r="B154" s="4"/>
      <c r="C154" s="4"/>
      <c r="D154" s="4"/>
      <c r="E154" s="4"/>
      <c r="F154" s="4"/>
      <c r="G154" s="4"/>
      <c r="H154" s="4"/>
      <c r="I154" s="4"/>
    </row>
    <row r="155" spans="2:9" x14ac:dyDescent="0.2">
      <c r="B155" s="4"/>
      <c r="C155" s="4"/>
      <c r="D155" s="4"/>
      <c r="E155" s="4"/>
      <c r="F155" s="4"/>
      <c r="G155" s="4"/>
      <c r="H155" s="4"/>
      <c r="I155" s="4"/>
    </row>
    <row r="156" spans="2:9" x14ac:dyDescent="0.2">
      <c r="B156" s="4"/>
      <c r="C156" s="4"/>
      <c r="D156" s="4"/>
      <c r="E156" s="4"/>
      <c r="F156" s="4"/>
      <c r="G156" s="4"/>
      <c r="H156" s="4"/>
      <c r="I156" s="4"/>
    </row>
    <row r="157" spans="2:9" x14ac:dyDescent="0.2">
      <c r="B157" s="4"/>
      <c r="C157" s="4"/>
      <c r="D157" s="4"/>
      <c r="E157" s="4"/>
      <c r="F157" s="4"/>
      <c r="G157" s="4"/>
      <c r="H157" s="4"/>
      <c r="I157" s="4"/>
    </row>
    <row r="158" spans="2:9" x14ac:dyDescent="0.2">
      <c r="B158" s="4"/>
      <c r="C158" s="4"/>
      <c r="D158" s="4"/>
      <c r="E158" s="4"/>
      <c r="F158" s="4"/>
      <c r="G158" s="4"/>
      <c r="H158" s="4"/>
      <c r="I158" s="4"/>
    </row>
    <row r="159" spans="2:9" x14ac:dyDescent="0.2">
      <c r="B159" s="4"/>
      <c r="C159" s="4"/>
      <c r="D159" s="4"/>
      <c r="E159" s="4"/>
      <c r="F159" s="4"/>
      <c r="G159" s="4"/>
      <c r="H159" s="4"/>
      <c r="I159" s="4"/>
    </row>
    <row r="160" spans="2:9" x14ac:dyDescent="0.2">
      <c r="B160" s="4"/>
      <c r="C160" s="4"/>
      <c r="D160" s="4"/>
      <c r="E160" s="4"/>
      <c r="F160" s="4"/>
      <c r="G160" s="4"/>
      <c r="H160" s="4"/>
      <c r="I160" s="4"/>
    </row>
    <row r="161" spans="2:9" x14ac:dyDescent="0.2">
      <c r="B161" s="4"/>
      <c r="C161" s="4"/>
      <c r="D161" s="4"/>
      <c r="E161" s="4"/>
      <c r="F161" s="4"/>
      <c r="G161" s="4"/>
      <c r="H161" s="4"/>
      <c r="I161" s="4"/>
    </row>
    <row r="162" spans="2:9" x14ac:dyDescent="0.2">
      <c r="B162" s="4"/>
      <c r="C162" s="4"/>
      <c r="D162" s="4"/>
      <c r="E162" s="4"/>
      <c r="F162" s="4"/>
      <c r="G162" s="4"/>
      <c r="H162" s="4"/>
      <c r="I162" s="4"/>
    </row>
    <row r="163" spans="2:9" x14ac:dyDescent="0.2">
      <c r="B163" s="4"/>
      <c r="C163" s="4"/>
      <c r="D163" s="4"/>
      <c r="E163" s="4"/>
      <c r="F163" s="4"/>
      <c r="G163" s="4"/>
      <c r="H163" s="4"/>
      <c r="I163" s="4"/>
    </row>
    <row r="164" spans="2:9" x14ac:dyDescent="0.2">
      <c r="B164" s="4"/>
      <c r="C164" s="4"/>
      <c r="D164" s="4"/>
      <c r="E164" s="4"/>
      <c r="F164" s="4"/>
      <c r="G164" s="4"/>
      <c r="H164" s="4"/>
      <c r="I164" s="4"/>
    </row>
    <row r="165" spans="2:9" x14ac:dyDescent="0.2">
      <c r="B165" s="4"/>
      <c r="C165" s="4"/>
      <c r="D165" s="4"/>
      <c r="E165" s="4"/>
      <c r="F165" s="4"/>
      <c r="G165" s="4"/>
      <c r="H165" s="4"/>
      <c r="I165" s="4"/>
    </row>
    <row r="166" spans="2:9" x14ac:dyDescent="0.2">
      <c r="B166" s="4"/>
      <c r="C166" s="4"/>
      <c r="D166" s="4"/>
      <c r="E166" s="4"/>
      <c r="F166" s="4"/>
      <c r="G166" s="4"/>
      <c r="H166" s="4"/>
      <c r="I166" s="4"/>
    </row>
    <row r="167" spans="2:9" x14ac:dyDescent="0.2">
      <c r="B167" s="4"/>
      <c r="C167" s="4"/>
      <c r="D167" s="4"/>
      <c r="E167" s="4"/>
      <c r="F167" s="4"/>
      <c r="G167" s="4"/>
      <c r="H167" s="4"/>
      <c r="I167" s="4"/>
    </row>
    <row r="168" spans="2:9" x14ac:dyDescent="0.2">
      <c r="B168" s="4"/>
      <c r="C168" s="4"/>
      <c r="D168" s="4"/>
      <c r="E168" s="4"/>
      <c r="F168" s="4"/>
      <c r="G168" s="4"/>
      <c r="H168" s="4"/>
      <c r="I168" s="4"/>
    </row>
    <row r="169" spans="2:9" x14ac:dyDescent="0.2">
      <c r="B169" s="4"/>
      <c r="C169" s="4"/>
      <c r="D169" s="4"/>
      <c r="E169" s="4"/>
      <c r="F169" s="4"/>
      <c r="G169" s="4"/>
      <c r="H169" s="4"/>
      <c r="I169" s="4"/>
    </row>
    <row r="170" spans="2:9" x14ac:dyDescent="0.2">
      <c r="B170" s="4"/>
      <c r="C170" s="4"/>
      <c r="D170" s="4"/>
      <c r="E170" s="4"/>
      <c r="F170" s="4"/>
      <c r="G170" s="4"/>
      <c r="H170" s="4"/>
      <c r="I170" s="4"/>
    </row>
    <row r="171" spans="2:9" x14ac:dyDescent="0.2">
      <c r="B171" s="4"/>
      <c r="C171" s="4"/>
      <c r="D171" s="4"/>
      <c r="E171" s="4"/>
      <c r="F171" s="4"/>
      <c r="G171" s="4"/>
      <c r="H171" s="4"/>
      <c r="I171" s="4"/>
    </row>
    <row r="172" spans="2:9" x14ac:dyDescent="0.2">
      <c r="B172" s="4"/>
      <c r="C172" s="4"/>
      <c r="D172" s="4"/>
      <c r="E172" s="4"/>
      <c r="F172" s="4"/>
      <c r="G172" s="4"/>
      <c r="H172" s="4"/>
      <c r="I172" s="4"/>
    </row>
    <row r="173" spans="2:9" x14ac:dyDescent="0.2">
      <c r="B173" s="4"/>
      <c r="C173" s="4"/>
      <c r="D173" s="4"/>
      <c r="E173" s="4"/>
      <c r="F173" s="4"/>
      <c r="G173" s="4"/>
      <c r="H173" s="4"/>
      <c r="I173" s="4"/>
    </row>
    <row r="174" spans="2:9" x14ac:dyDescent="0.2">
      <c r="B174" s="4"/>
      <c r="C174" s="4"/>
      <c r="D174" s="4"/>
      <c r="E174" s="4"/>
      <c r="F174" s="4"/>
      <c r="G174" s="4"/>
      <c r="H174" s="4"/>
      <c r="I174" s="4"/>
    </row>
    <row r="175" spans="2:9" x14ac:dyDescent="0.2">
      <c r="B175" s="4"/>
      <c r="C175" s="4"/>
      <c r="D175" s="4"/>
      <c r="E175" s="4"/>
      <c r="F175" s="4"/>
      <c r="G175" s="4"/>
      <c r="H175" s="4"/>
      <c r="I175" s="4"/>
    </row>
    <row r="176" spans="2:9" x14ac:dyDescent="0.2">
      <c r="B176" s="4"/>
      <c r="C176" s="4"/>
      <c r="D176" s="4"/>
      <c r="E176" s="4"/>
      <c r="F176" s="4"/>
      <c r="G176" s="4"/>
      <c r="H176" s="4"/>
      <c r="I176" s="4"/>
    </row>
    <row r="177" spans="2:9" x14ac:dyDescent="0.2">
      <c r="B177" s="4"/>
      <c r="C177" s="4"/>
      <c r="D177" s="4"/>
      <c r="E177" s="4"/>
      <c r="F177" s="4"/>
      <c r="G177" s="4"/>
      <c r="H177" s="4"/>
      <c r="I177" s="4"/>
    </row>
    <row r="178" spans="2:9" x14ac:dyDescent="0.2">
      <c r="B178" s="4"/>
      <c r="C178" s="4"/>
      <c r="D178" s="4"/>
      <c r="E178" s="4"/>
      <c r="F178" s="4"/>
      <c r="G178" s="4"/>
      <c r="H178" s="4"/>
      <c r="I178" s="4"/>
    </row>
    <row r="179" spans="2:9" x14ac:dyDescent="0.2">
      <c r="B179" s="4"/>
      <c r="C179" s="4"/>
      <c r="D179" s="4"/>
      <c r="E179" s="4"/>
      <c r="F179" s="4"/>
      <c r="G179" s="4"/>
      <c r="H179" s="4"/>
      <c r="I179" s="4"/>
    </row>
    <row r="180" spans="2:9" x14ac:dyDescent="0.2">
      <c r="B180" s="4"/>
      <c r="C180" s="4"/>
      <c r="D180" s="4"/>
      <c r="E180" s="4"/>
      <c r="F180" s="4"/>
      <c r="G180" s="4"/>
      <c r="H180" s="4"/>
      <c r="I180" s="4"/>
    </row>
    <row r="181" spans="2:9" x14ac:dyDescent="0.2">
      <c r="B181" s="4"/>
      <c r="C181" s="4"/>
      <c r="D181" s="4"/>
      <c r="E181" s="4"/>
      <c r="F181" s="4"/>
      <c r="G181" s="4"/>
      <c r="H181" s="4"/>
      <c r="I181" s="4"/>
    </row>
    <row r="182" spans="2:9" x14ac:dyDescent="0.2">
      <c r="B182" s="4"/>
      <c r="C182" s="4"/>
      <c r="D182" s="4"/>
      <c r="E182" s="4"/>
      <c r="F182" s="4"/>
      <c r="G182" s="4"/>
      <c r="H182" s="4"/>
      <c r="I182" s="4"/>
    </row>
    <row r="183" spans="2:9" x14ac:dyDescent="0.2">
      <c r="B183" s="4"/>
      <c r="C183" s="4"/>
      <c r="D183" s="4"/>
      <c r="E183" s="4"/>
      <c r="F183" s="4"/>
      <c r="G183" s="4"/>
      <c r="H183" s="4"/>
      <c r="I183" s="4"/>
    </row>
    <row r="184" spans="2:9" x14ac:dyDescent="0.2">
      <c r="B184" s="4"/>
      <c r="C184" s="4"/>
      <c r="D184" s="4"/>
      <c r="E184" s="4"/>
      <c r="F184" s="4"/>
      <c r="G184" s="4"/>
      <c r="H184" s="4"/>
      <c r="I184" s="4"/>
    </row>
    <row r="185" spans="2:9" x14ac:dyDescent="0.2">
      <c r="B185" s="4"/>
      <c r="C185" s="4"/>
      <c r="D185" s="4"/>
      <c r="E185" s="4"/>
      <c r="F185" s="4"/>
      <c r="G185" s="4"/>
      <c r="H185" s="4"/>
      <c r="I185" s="4"/>
    </row>
    <row r="186" spans="2:9" x14ac:dyDescent="0.2">
      <c r="B186" s="4"/>
      <c r="C186" s="4"/>
      <c r="D186" s="4"/>
      <c r="E186" s="4"/>
      <c r="F186" s="4"/>
      <c r="G186" s="4"/>
      <c r="H186" s="4"/>
      <c r="I186" s="4"/>
    </row>
    <row r="187" spans="2:9" x14ac:dyDescent="0.2">
      <c r="B187" s="4"/>
      <c r="C187" s="4"/>
      <c r="D187" s="4"/>
      <c r="E187" s="4"/>
      <c r="F187" s="4"/>
      <c r="G187" s="4"/>
      <c r="H187" s="4"/>
      <c r="I187" s="4"/>
    </row>
    <row r="188" spans="2:9" x14ac:dyDescent="0.2">
      <c r="B188" s="4"/>
      <c r="C188" s="4"/>
      <c r="D188" s="4"/>
      <c r="E188" s="4"/>
      <c r="F188" s="4"/>
      <c r="G188" s="4"/>
      <c r="H188" s="4"/>
      <c r="I188" s="4"/>
    </row>
    <row r="189" spans="2:9" x14ac:dyDescent="0.2">
      <c r="B189" s="4"/>
      <c r="C189" s="4"/>
      <c r="D189" s="4"/>
      <c r="E189" s="4"/>
      <c r="F189" s="4"/>
      <c r="G189" s="4"/>
      <c r="H189" s="4"/>
      <c r="I189" s="4"/>
    </row>
    <row r="190" spans="2:9" x14ac:dyDescent="0.2">
      <c r="B190" s="4"/>
      <c r="C190" s="4"/>
      <c r="D190" s="4"/>
      <c r="E190" s="4"/>
      <c r="F190" s="4"/>
      <c r="G190" s="4"/>
      <c r="H190" s="4"/>
      <c r="I190" s="4"/>
    </row>
    <row r="191" spans="2:9" x14ac:dyDescent="0.2">
      <c r="B191" s="4"/>
      <c r="C191" s="4"/>
      <c r="D191" s="4"/>
      <c r="E191" s="4"/>
      <c r="F191" s="4"/>
      <c r="G191" s="4"/>
      <c r="H191" s="4"/>
      <c r="I191" s="4"/>
    </row>
    <row r="192" spans="2:9" x14ac:dyDescent="0.2">
      <c r="B192" s="4"/>
      <c r="C192" s="4"/>
      <c r="D192" s="4"/>
      <c r="E192" s="4"/>
      <c r="F192" s="4"/>
      <c r="G192" s="4"/>
      <c r="H192" s="4"/>
      <c r="I192" s="4"/>
    </row>
    <row r="193" spans="2:9" x14ac:dyDescent="0.2">
      <c r="B193" s="4"/>
      <c r="C193" s="4"/>
      <c r="D193" s="4"/>
      <c r="E193" s="4"/>
      <c r="F193" s="4"/>
      <c r="G193" s="4"/>
      <c r="H193" s="4"/>
      <c r="I193" s="4"/>
    </row>
    <row r="194" spans="2:9" x14ac:dyDescent="0.2">
      <c r="B194" s="4"/>
      <c r="C194" s="4"/>
      <c r="D194" s="4"/>
      <c r="E194" s="4"/>
      <c r="F194" s="4"/>
      <c r="G194" s="4"/>
      <c r="H194" s="4"/>
      <c r="I194" s="4"/>
    </row>
    <row r="195" spans="2:9" x14ac:dyDescent="0.2">
      <c r="B195" s="4"/>
      <c r="C195" s="4"/>
      <c r="D195" s="4"/>
      <c r="E195" s="4"/>
      <c r="F195" s="4"/>
      <c r="G195" s="4"/>
      <c r="H195" s="4"/>
      <c r="I195" s="4"/>
    </row>
    <row r="196" spans="2:9" x14ac:dyDescent="0.2">
      <c r="B196" s="4"/>
      <c r="C196" s="4"/>
      <c r="D196" s="4"/>
      <c r="E196" s="4"/>
      <c r="F196" s="4"/>
      <c r="G196" s="4"/>
      <c r="H196" s="4"/>
      <c r="I196" s="4"/>
    </row>
    <row r="197" spans="2:9" x14ac:dyDescent="0.2">
      <c r="B197" s="4"/>
      <c r="C197" s="4"/>
      <c r="D197" s="4"/>
      <c r="E197" s="4"/>
      <c r="F197" s="4"/>
      <c r="G197" s="4"/>
      <c r="H197" s="4"/>
      <c r="I197" s="4"/>
    </row>
    <row r="198" spans="2:9" x14ac:dyDescent="0.2">
      <c r="B198" s="4"/>
      <c r="C198" s="4"/>
      <c r="D198" s="4"/>
      <c r="E198" s="4"/>
      <c r="F198" s="4"/>
      <c r="G198" s="4"/>
      <c r="H198" s="4"/>
      <c r="I198" s="4"/>
    </row>
    <row r="199" spans="2:9" x14ac:dyDescent="0.2">
      <c r="B199" s="4"/>
      <c r="C199" s="4"/>
      <c r="D199" s="4"/>
      <c r="E199" s="4"/>
      <c r="F199" s="4"/>
      <c r="G199" s="4"/>
      <c r="H199" s="4"/>
      <c r="I199" s="4"/>
    </row>
    <row r="200" spans="2:9" x14ac:dyDescent="0.2">
      <c r="B200" s="4"/>
      <c r="C200" s="4"/>
      <c r="D200" s="4"/>
      <c r="E200" s="4"/>
      <c r="F200" s="4"/>
      <c r="G200" s="4"/>
      <c r="H200" s="4"/>
      <c r="I200" s="4"/>
    </row>
    <row r="201" spans="2:9" x14ac:dyDescent="0.2">
      <c r="B201" s="4"/>
      <c r="C201" s="4"/>
      <c r="D201" s="4"/>
      <c r="E201" s="4"/>
      <c r="F201" s="4"/>
      <c r="G201" s="4"/>
      <c r="H201" s="4"/>
      <c r="I201" s="4"/>
    </row>
    <row r="202" spans="2:9" x14ac:dyDescent="0.2">
      <c r="B202" s="4"/>
      <c r="C202" s="4"/>
      <c r="D202" s="4"/>
      <c r="E202" s="4"/>
      <c r="F202" s="4"/>
      <c r="G202" s="4"/>
      <c r="H202" s="4"/>
      <c r="I202" s="4"/>
    </row>
    <row r="203" spans="2:9" x14ac:dyDescent="0.2">
      <c r="B203" s="4"/>
      <c r="C203" s="4"/>
      <c r="D203" s="4"/>
      <c r="E203" s="4"/>
      <c r="F203" s="4"/>
      <c r="G203" s="4"/>
      <c r="H203" s="4"/>
      <c r="I203" s="4"/>
    </row>
    <row r="204" spans="2:9" x14ac:dyDescent="0.2">
      <c r="B204" s="4"/>
      <c r="C204" s="4"/>
      <c r="D204" s="4"/>
      <c r="E204" s="4"/>
      <c r="F204" s="4"/>
      <c r="G204" s="4"/>
      <c r="H204" s="4"/>
      <c r="I204" s="4"/>
    </row>
    <row r="205" spans="2:9" x14ac:dyDescent="0.2">
      <c r="B205" s="4"/>
      <c r="C205" s="4"/>
      <c r="D205" s="4"/>
      <c r="E205" s="4"/>
      <c r="F205" s="4"/>
      <c r="G205" s="4"/>
      <c r="H205" s="4"/>
      <c r="I205" s="4"/>
    </row>
    <row r="206" spans="2:9" x14ac:dyDescent="0.2">
      <c r="B206" s="4"/>
      <c r="C206" s="4"/>
      <c r="D206" s="4"/>
      <c r="E206" s="4"/>
      <c r="F206" s="4"/>
      <c r="G206" s="4"/>
      <c r="H206" s="4"/>
      <c r="I206" s="4"/>
    </row>
    <row r="207" spans="2:9" x14ac:dyDescent="0.2">
      <c r="B207" s="4"/>
      <c r="C207" s="4"/>
      <c r="D207" s="4"/>
      <c r="E207" s="4"/>
      <c r="F207" s="4"/>
      <c r="G207" s="4"/>
      <c r="H207" s="4"/>
      <c r="I207" s="4"/>
    </row>
    <row r="208" spans="2:9" x14ac:dyDescent="0.2">
      <c r="B208" s="4"/>
      <c r="C208" s="4"/>
      <c r="D208" s="4"/>
      <c r="E208" s="4"/>
      <c r="F208" s="4"/>
      <c r="G208" s="4"/>
      <c r="H208" s="4"/>
      <c r="I208" s="4"/>
    </row>
    <row r="209" spans="2:9" x14ac:dyDescent="0.2">
      <c r="B209" s="4"/>
      <c r="C209" s="4"/>
      <c r="D209" s="4"/>
      <c r="E209" s="4"/>
      <c r="F209" s="4"/>
      <c r="G209" s="4"/>
      <c r="H209" s="4"/>
      <c r="I209" s="4"/>
    </row>
    <row r="210" spans="2:9" x14ac:dyDescent="0.2">
      <c r="B210" s="4"/>
      <c r="C210" s="4"/>
      <c r="D210" s="4"/>
      <c r="E210" s="4"/>
      <c r="F210" s="4"/>
      <c r="G210" s="4"/>
      <c r="H210" s="4"/>
      <c r="I210" s="4"/>
    </row>
    <row r="211" spans="2:9" x14ac:dyDescent="0.2">
      <c r="B211" s="4"/>
      <c r="C211" s="4"/>
      <c r="D211" s="4"/>
      <c r="E211" s="4"/>
      <c r="F211" s="4"/>
      <c r="G211" s="4"/>
      <c r="H211" s="4"/>
      <c r="I211" s="4"/>
    </row>
    <row r="212" spans="2:9" x14ac:dyDescent="0.2">
      <c r="B212" s="4"/>
      <c r="C212" s="4"/>
      <c r="D212" s="4"/>
      <c r="E212" s="4"/>
      <c r="F212" s="4"/>
      <c r="G212" s="4"/>
      <c r="H212" s="4"/>
      <c r="I212" s="4"/>
    </row>
    <row r="213" spans="2:9" x14ac:dyDescent="0.2">
      <c r="B213" s="4"/>
      <c r="C213" s="4"/>
      <c r="D213" s="4"/>
      <c r="E213" s="4"/>
      <c r="F213" s="4"/>
      <c r="G213" s="4"/>
      <c r="H213" s="4"/>
      <c r="I213" s="4"/>
    </row>
    <row r="214" spans="2:9" x14ac:dyDescent="0.2">
      <c r="B214" s="4"/>
      <c r="C214" s="4"/>
      <c r="D214" s="4"/>
      <c r="E214" s="4"/>
      <c r="F214" s="4"/>
      <c r="G214" s="4"/>
      <c r="H214" s="4"/>
      <c r="I214" s="4"/>
    </row>
    <row r="215" spans="2:9" x14ac:dyDescent="0.2">
      <c r="B215" s="4"/>
      <c r="C215" s="4"/>
      <c r="D215" s="4"/>
      <c r="E215" s="4"/>
      <c r="F215" s="4"/>
      <c r="G215" s="4"/>
      <c r="H215" s="4"/>
      <c r="I215" s="4"/>
    </row>
    <row r="216" spans="2:9" x14ac:dyDescent="0.2">
      <c r="B216" s="4"/>
      <c r="C216" s="4"/>
      <c r="D216" s="4"/>
      <c r="E216" s="4"/>
      <c r="F216" s="4"/>
      <c r="G216" s="4"/>
      <c r="H216" s="4"/>
      <c r="I216" s="4"/>
    </row>
    <row r="217" spans="2:9" x14ac:dyDescent="0.2">
      <c r="B217" s="4"/>
      <c r="C217" s="4"/>
      <c r="D217" s="4"/>
      <c r="E217" s="4"/>
      <c r="F217" s="4"/>
      <c r="G217" s="4"/>
      <c r="H217" s="4"/>
      <c r="I217" s="4"/>
    </row>
    <row r="218" spans="2:9" x14ac:dyDescent="0.2">
      <c r="B218" s="4"/>
      <c r="C218" s="4"/>
      <c r="D218" s="4"/>
      <c r="E218" s="4"/>
      <c r="F218" s="4"/>
      <c r="G218" s="4"/>
      <c r="H218" s="4"/>
      <c r="I218" s="4"/>
    </row>
    <row r="219" spans="2:9" x14ac:dyDescent="0.2">
      <c r="B219" s="4"/>
      <c r="C219" s="4"/>
      <c r="D219" s="4"/>
      <c r="E219" s="4"/>
      <c r="F219" s="4"/>
      <c r="G219" s="4"/>
      <c r="H219" s="4"/>
      <c r="I219" s="4"/>
    </row>
    <row r="220" spans="2:9" x14ac:dyDescent="0.2">
      <c r="B220" s="4"/>
      <c r="C220" s="4"/>
      <c r="D220" s="4"/>
      <c r="E220" s="4"/>
      <c r="F220" s="4"/>
      <c r="G220" s="4"/>
      <c r="H220" s="4"/>
      <c r="I220" s="4"/>
    </row>
    <row r="221" spans="2:9" x14ac:dyDescent="0.2">
      <c r="B221" s="4"/>
      <c r="C221" s="4"/>
      <c r="D221" s="4"/>
      <c r="E221" s="4"/>
      <c r="F221" s="4"/>
      <c r="G221" s="4"/>
      <c r="H221" s="4"/>
      <c r="I221" s="4"/>
    </row>
    <row r="222" spans="2:9" x14ac:dyDescent="0.2">
      <c r="B222" s="4"/>
      <c r="C222" s="4"/>
      <c r="D222" s="4"/>
      <c r="E222" s="4"/>
      <c r="F222" s="4"/>
      <c r="G222" s="4"/>
      <c r="H222" s="4"/>
      <c r="I222" s="4"/>
    </row>
    <row r="223" spans="2:9" x14ac:dyDescent="0.2">
      <c r="B223" s="4"/>
      <c r="C223" s="4"/>
      <c r="D223" s="4"/>
      <c r="E223" s="4"/>
      <c r="F223" s="4"/>
      <c r="G223" s="4"/>
      <c r="H223" s="4"/>
      <c r="I223" s="4"/>
    </row>
    <row r="224" spans="2:9" x14ac:dyDescent="0.2">
      <c r="B224" s="4"/>
      <c r="C224" s="4"/>
      <c r="D224" s="4"/>
      <c r="E224" s="4"/>
      <c r="F224" s="4"/>
      <c r="G224" s="4"/>
      <c r="H224" s="4"/>
      <c r="I224" s="4"/>
    </row>
    <row r="225" spans="2:9" x14ac:dyDescent="0.2">
      <c r="B225" s="4"/>
      <c r="C225" s="4"/>
      <c r="D225" s="4"/>
      <c r="E225" s="4"/>
      <c r="F225" s="4"/>
      <c r="G225" s="4"/>
      <c r="H225" s="4"/>
      <c r="I225" s="4"/>
    </row>
    <row r="226" spans="2:9" x14ac:dyDescent="0.2">
      <c r="B226" s="4"/>
      <c r="C226" s="4"/>
      <c r="D226" s="4"/>
      <c r="E226" s="4"/>
      <c r="F226" s="4"/>
      <c r="G226" s="4"/>
      <c r="H226" s="4"/>
      <c r="I226" s="4"/>
    </row>
    <row r="227" spans="2:9" x14ac:dyDescent="0.2">
      <c r="B227" s="4"/>
      <c r="C227" s="4"/>
      <c r="D227" s="4"/>
      <c r="E227" s="4"/>
      <c r="F227" s="4"/>
      <c r="G227" s="4"/>
      <c r="H227" s="4"/>
      <c r="I227" s="4"/>
    </row>
    <row r="228" spans="2:9" x14ac:dyDescent="0.2">
      <c r="B228" s="4"/>
      <c r="C228" s="4"/>
      <c r="D228" s="4"/>
      <c r="E228" s="4"/>
      <c r="F228" s="4"/>
      <c r="G228" s="4"/>
      <c r="H228" s="4"/>
      <c r="I228" s="4"/>
    </row>
    <row r="229" spans="2:9" x14ac:dyDescent="0.2">
      <c r="B229" s="4"/>
      <c r="C229" s="4"/>
      <c r="D229" s="4"/>
      <c r="E229" s="4"/>
      <c r="F229" s="4"/>
      <c r="G229" s="4"/>
      <c r="H229" s="4"/>
      <c r="I229" s="4"/>
    </row>
    <row r="230" spans="2:9" x14ac:dyDescent="0.2">
      <c r="B230" s="4"/>
      <c r="C230" s="4"/>
      <c r="D230" s="4"/>
      <c r="E230" s="4"/>
      <c r="F230" s="4"/>
      <c r="G230" s="4"/>
      <c r="H230" s="4"/>
      <c r="I230" s="4"/>
    </row>
    <row r="231" spans="2:9" x14ac:dyDescent="0.2">
      <c r="B231" s="4"/>
      <c r="C231" s="4"/>
      <c r="D231" s="4"/>
      <c r="E231" s="4"/>
      <c r="F231" s="4"/>
      <c r="G231" s="4"/>
      <c r="H231" s="4"/>
      <c r="I231" s="4"/>
    </row>
    <row r="232" spans="2:9" x14ac:dyDescent="0.2">
      <c r="B232" s="4"/>
      <c r="C232" s="4"/>
      <c r="D232" s="4"/>
      <c r="E232" s="4"/>
      <c r="F232" s="4"/>
      <c r="G232" s="4"/>
      <c r="H232" s="4"/>
      <c r="I232" s="4"/>
    </row>
    <row r="233" spans="2:9" x14ac:dyDescent="0.2">
      <c r="B233" s="4"/>
      <c r="C233" s="4"/>
      <c r="D233" s="4"/>
      <c r="E233" s="4"/>
      <c r="F233" s="4"/>
      <c r="G233" s="4"/>
      <c r="H233" s="4"/>
      <c r="I233" s="4"/>
    </row>
    <row r="234" spans="2:9" x14ac:dyDescent="0.2">
      <c r="B234" s="4"/>
      <c r="C234" s="4"/>
      <c r="D234" s="4"/>
      <c r="E234" s="4"/>
      <c r="F234" s="4"/>
      <c r="G234" s="4"/>
      <c r="H234" s="4"/>
      <c r="I234" s="4"/>
    </row>
    <row r="235" spans="2:9" x14ac:dyDescent="0.2">
      <c r="B235" s="4"/>
      <c r="C235" s="4"/>
      <c r="D235" s="4"/>
      <c r="E235" s="4"/>
      <c r="F235" s="4"/>
      <c r="G235" s="4"/>
      <c r="H235" s="4"/>
      <c r="I235" s="4"/>
    </row>
    <row r="236" spans="2:9" x14ac:dyDescent="0.2">
      <c r="B236" s="4"/>
      <c r="C236" s="4"/>
      <c r="D236" s="4"/>
      <c r="E236" s="4"/>
      <c r="F236" s="4"/>
      <c r="G236" s="4"/>
      <c r="H236" s="4"/>
      <c r="I236" s="4"/>
    </row>
    <row r="237" spans="2:9" x14ac:dyDescent="0.2">
      <c r="B237" s="4"/>
      <c r="C237" s="4"/>
      <c r="D237" s="4"/>
      <c r="E237" s="4"/>
      <c r="F237" s="4"/>
      <c r="G237" s="4"/>
      <c r="H237" s="4"/>
      <c r="I237" s="4"/>
    </row>
    <row r="238" spans="2:9" x14ac:dyDescent="0.2">
      <c r="B238" s="4"/>
      <c r="C238" s="4"/>
      <c r="D238" s="4"/>
      <c r="E238" s="4"/>
      <c r="F238" s="4"/>
      <c r="G238" s="4"/>
      <c r="H238" s="4"/>
      <c r="I238" s="4"/>
    </row>
    <row r="239" spans="2:9" x14ac:dyDescent="0.2">
      <c r="B239" s="4"/>
      <c r="C239" s="4"/>
      <c r="D239" s="4"/>
      <c r="E239" s="4"/>
      <c r="F239" s="4"/>
      <c r="G239" s="4"/>
      <c r="H239" s="4"/>
      <c r="I239" s="4"/>
    </row>
    <row r="240" spans="2:9" x14ac:dyDescent="0.2">
      <c r="B240" s="4"/>
      <c r="C240" s="4"/>
      <c r="D240" s="4"/>
      <c r="E240" s="4"/>
      <c r="F240" s="4"/>
      <c r="G240" s="4"/>
      <c r="H240" s="4"/>
      <c r="I240" s="4"/>
    </row>
    <row r="241" spans="2:9" x14ac:dyDescent="0.2">
      <c r="B241" s="4"/>
      <c r="C241" s="4"/>
      <c r="D241" s="4"/>
      <c r="E241" s="4"/>
      <c r="F241" s="4"/>
      <c r="G241" s="4"/>
      <c r="H241" s="4"/>
      <c r="I241" s="4"/>
    </row>
    <row r="242" spans="2:9" x14ac:dyDescent="0.2">
      <c r="B242" s="4"/>
      <c r="C242" s="4"/>
      <c r="D242" s="4"/>
      <c r="E242" s="4"/>
      <c r="F242" s="4"/>
      <c r="G242" s="4"/>
      <c r="H242" s="4"/>
      <c r="I242" s="4"/>
    </row>
    <row r="243" spans="2:9" x14ac:dyDescent="0.2">
      <c r="B243" s="4"/>
      <c r="C243" s="4"/>
      <c r="D243" s="4"/>
      <c r="E243" s="4"/>
      <c r="F243" s="4"/>
      <c r="G243" s="4"/>
      <c r="H243" s="4"/>
      <c r="I243" s="4"/>
    </row>
    <row r="244" spans="2:9" x14ac:dyDescent="0.2">
      <c r="B244" s="4"/>
      <c r="C244" s="4"/>
      <c r="D244" s="4"/>
      <c r="E244" s="4"/>
      <c r="F244" s="4"/>
      <c r="G244" s="4"/>
      <c r="H244" s="4"/>
      <c r="I244" s="4"/>
    </row>
    <row r="245" spans="2:9" x14ac:dyDescent="0.2">
      <c r="B245" s="4"/>
      <c r="C245" s="4"/>
      <c r="D245" s="4"/>
      <c r="E245" s="4"/>
      <c r="F245" s="4"/>
      <c r="G245" s="4"/>
      <c r="H245" s="4"/>
      <c r="I245" s="4"/>
    </row>
    <row r="246" spans="2:9" x14ac:dyDescent="0.2">
      <c r="B246" s="4"/>
      <c r="C246" s="4"/>
      <c r="D246" s="4"/>
      <c r="E246" s="4"/>
      <c r="F246" s="4"/>
      <c r="G246" s="4"/>
      <c r="H246" s="4"/>
      <c r="I246" s="4"/>
    </row>
    <row r="247" spans="2:9" x14ac:dyDescent="0.2">
      <c r="B247" s="4"/>
      <c r="C247" s="4"/>
      <c r="D247" s="4"/>
      <c r="E247" s="4"/>
      <c r="F247" s="4"/>
      <c r="G247" s="4"/>
      <c r="H247" s="4"/>
      <c r="I247" s="4"/>
    </row>
    <row r="248" spans="2:9" x14ac:dyDescent="0.2">
      <c r="B248" s="4"/>
      <c r="C248" s="4"/>
      <c r="D248" s="4"/>
      <c r="E248" s="4"/>
      <c r="F248" s="4"/>
      <c r="G248" s="4"/>
      <c r="H248" s="4"/>
      <c r="I248" s="4"/>
    </row>
    <row r="249" spans="2:9" x14ac:dyDescent="0.2">
      <c r="B249" s="4"/>
      <c r="C249" s="4"/>
      <c r="D249" s="4"/>
      <c r="E249" s="4"/>
      <c r="F249" s="4"/>
      <c r="G249" s="4"/>
      <c r="H249" s="4"/>
      <c r="I249" s="4"/>
    </row>
    <row r="250" spans="2:9" x14ac:dyDescent="0.2">
      <c r="B250" s="4"/>
      <c r="C250" s="4"/>
      <c r="D250" s="4"/>
      <c r="E250" s="4"/>
      <c r="F250" s="4"/>
      <c r="G250" s="4"/>
      <c r="H250" s="4"/>
      <c r="I250" s="4"/>
    </row>
    <row r="251" spans="2:9" x14ac:dyDescent="0.2">
      <c r="B251" s="4"/>
      <c r="C251" s="4"/>
      <c r="D251" s="4"/>
      <c r="E251" s="4"/>
      <c r="F251" s="4"/>
      <c r="G251" s="4"/>
      <c r="H251" s="4"/>
      <c r="I251" s="4"/>
    </row>
  </sheetData>
  <mergeCells count="93">
    <mergeCell ref="D85:F85"/>
    <mergeCell ref="D81:F81"/>
    <mergeCell ref="D79:H80"/>
    <mergeCell ref="D82:F82"/>
    <mergeCell ref="D83:F83"/>
    <mergeCell ref="D84:F84"/>
    <mergeCell ref="C69:G69"/>
    <mergeCell ref="C70:G70"/>
    <mergeCell ref="C73:H73"/>
    <mergeCell ref="C75:H76"/>
    <mergeCell ref="B64:E64"/>
    <mergeCell ref="B65:H65"/>
    <mergeCell ref="B66:I66"/>
    <mergeCell ref="B67:H67"/>
    <mergeCell ref="B68:I68"/>
    <mergeCell ref="C72:H72"/>
    <mergeCell ref="B59:E59"/>
    <mergeCell ref="B60:E60"/>
    <mergeCell ref="B61:E61"/>
    <mergeCell ref="B62:E62"/>
    <mergeCell ref="B63:E63"/>
    <mergeCell ref="B54:H54"/>
    <mergeCell ref="B55:E55"/>
    <mergeCell ref="B56:E56"/>
    <mergeCell ref="B57:H57"/>
    <mergeCell ref="B58:E58"/>
    <mergeCell ref="B44:E44"/>
    <mergeCell ref="B52:I52"/>
    <mergeCell ref="B53:I53"/>
    <mergeCell ref="B50:H50"/>
    <mergeCell ref="B51:I51"/>
    <mergeCell ref="B46:H46"/>
    <mergeCell ref="B47:E47"/>
    <mergeCell ref="B48:E48"/>
    <mergeCell ref="B49:E49"/>
    <mergeCell ref="B45:I45"/>
    <mergeCell ref="B40:E40"/>
    <mergeCell ref="B41:E41"/>
    <mergeCell ref="B42:E42"/>
    <mergeCell ref="B43:E43"/>
    <mergeCell ref="B38:E38"/>
    <mergeCell ref="B39:E39"/>
    <mergeCell ref="B37:E37"/>
    <mergeCell ref="B22:E22"/>
    <mergeCell ref="B23:E23"/>
    <mergeCell ref="B24:E24"/>
    <mergeCell ref="B25:E25"/>
    <mergeCell ref="B26:E26"/>
    <mergeCell ref="C35:H35"/>
    <mergeCell ref="B27:E27"/>
    <mergeCell ref="B28:E28"/>
    <mergeCell ref="B29:E29"/>
    <mergeCell ref="B36:E36"/>
    <mergeCell ref="B30:E30"/>
    <mergeCell ref="B31:E31"/>
    <mergeCell ref="B32:E32"/>
    <mergeCell ref="B33:E33"/>
    <mergeCell ref="B34:I34"/>
    <mergeCell ref="B17:E17"/>
    <mergeCell ref="B18:E18"/>
    <mergeCell ref="B15:I15"/>
    <mergeCell ref="B20:E20"/>
    <mergeCell ref="B21:E21"/>
    <mergeCell ref="B19:I19"/>
    <mergeCell ref="B16:E16"/>
    <mergeCell ref="B1:C1"/>
    <mergeCell ref="I1:I3"/>
    <mergeCell ref="B2:C2"/>
    <mergeCell ref="D2:H2"/>
    <mergeCell ref="B3:C3"/>
    <mergeCell ref="D3:H3"/>
    <mergeCell ref="E5:G5"/>
    <mergeCell ref="B10:I10"/>
    <mergeCell ref="B12:D13"/>
    <mergeCell ref="E12:G12"/>
    <mergeCell ref="B14:I14"/>
    <mergeCell ref="C7:E8"/>
    <mergeCell ref="B7:B8"/>
    <mergeCell ref="B11:I11"/>
    <mergeCell ref="B111:I111"/>
    <mergeCell ref="B114:D115"/>
    <mergeCell ref="E114:E115"/>
    <mergeCell ref="F114:G115"/>
    <mergeCell ref="H114:H115"/>
    <mergeCell ref="H95:I95"/>
    <mergeCell ref="H103:I103"/>
    <mergeCell ref="H107:I107"/>
    <mergeCell ref="H108:I108"/>
    <mergeCell ref="G81:H81"/>
    <mergeCell ref="G82:H82"/>
    <mergeCell ref="G83:H83"/>
    <mergeCell ref="G84:H84"/>
    <mergeCell ref="G85:H8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8C571-F638-4853-9BA9-2161DE38F76E}">
  <dimension ref="B1:S239"/>
  <sheetViews>
    <sheetView tabSelected="1" zoomScale="85" zoomScaleNormal="85" workbookViewId="0">
      <selection activeCell="I78" sqref="I78"/>
    </sheetView>
  </sheetViews>
  <sheetFormatPr baseColWidth="10" defaultColWidth="10.85546875" defaultRowHeight="12.75" x14ac:dyDescent="0.2"/>
  <cols>
    <col min="1" max="1" width="10.85546875" style="2"/>
    <col min="2" max="2" width="2.85546875" style="2" customWidth="1"/>
    <col min="3" max="3" width="9.42578125" style="2" customWidth="1"/>
    <col min="4" max="4" width="8.28515625" style="2" customWidth="1"/>
    <col min="5" max="5" width="18.28515625" style="2" customWidth="1"/>
    <col min="6" max="6" width="30.7109375" style="2" customWidth="1"/>
    <col min="7" max="7" width="13.85546875" style="2" customWidth="1"/>
    <col min="8" max="8" width="15.140625" style="2" customWidth="1"/>
    <col min="9" max="9" width="19" style="2" customWidth="1"/>
    <col min="10" max="10" width="20.85546875" style="2" customWidth="1"/>
    <col min="11" max="11" width="19.140625" style="2" bestFit="1" customWidth="1"/>
    <col min="12" max="16384" width="10.85546875" style="2"/>
  </cols>
  <sheetData>
    <row r="1" spans="2:11" ht="9.9499999999999993" customHeight="1" x14ac:dyDescent="0.2">
      <c r="B1" s="149" t="s">
        <v>0</v>
      </c>
      <c r="C1" s="149"/>
      <c r="D1" s="149"/>
      <c r="E1" s="1"/>
      <c r="J1" s="150" t="s">
        <v>1</v>
      </c>
    </row>
    <row r="2" spans="2:11" ht="11.25" customHeight="1" x14ac:dyDescent="0.2">
      <c r="B2" s="149" t="s">
        <v>2</v>
      </c>
      <c r="C2" s="149"/>
      <c r="D2" s="149"/>
      <c r="E2" s="145" t="s">
        <v>66</v>
      </c>
      <c r="F2" s="145"/>
      <c r="G2" s="145"/>
      <c r="H2" s="145"/>
      <c r="I2" s="145"/>
      <c r="J2" s="151"/>
    </row>
    <row r="3" spans="2:11" ht="20.45" customHeight="1" x14ac:dyDescent="0.2">
      <c r="B3" s="152" t="s">
        <v>3</v>
      </c>
      <c r="C3" s="152"/>
      <c r="D3" s="152"/>
      <c r="E3" s="193" t="s">
        <v>106</v>
      </c>
      <c r="F3" s="193"/>
      <c r="G3" s="193"/>
      <c r="H3" s="193"/>
      <c r="I3" s="193"/>
      <c r="J3" s="151"/>
    </row>
    <row r="5" spans="2:11" ht="14.25" x14ac:dyDescent="0.2">
      <c r="C5" s="3"/>
      <c r="D5" s="3"/>
      <c r="E5" s="3"/>
      <c r="F5" s="127" t="s">
        <v>4</v>
      </c>
      <c r="G5" s="127"/>
      <c r="H5" s="127"/>
      <c r="J5" s="4"/>
    </row>
    <row r="6" spans="2:11" ht="4.5" customHeight="1" x14ac:dyDescent="0.2">
      <c r="C6" s="3"/>
      <c r="D6" s="3"/>
      <c r="E6" s="3"/>
      <c r="F6" s="4"/>
      <c r="G6" s="4"/>
      <c r="H6" s="5"/>
      <c r="I6" s="5"/>
      <c r="J6" s="4"/>
    </row>
    <row r="7" spans="2:11" x14ac:dyDescent="0.2">
      <c r="B7" s="4"/>
      <c r="C7" s="145" t="s">
        <v>5</v>
      </c>
      <c r="D7" s="143" t="s">
        <v>104</v>
      </c>
      <c r="E7" s="192"/>
      <c r="F7" s="192"/>
      <c r="G7" s="4"/>
      <c r="H7" s="4"/>
      <c r="I7" s="4"/>
      <c r="J7" s="4"/>
    </row>
    <row r="8" spans="2:11" x14ac:dyDescent="0.2">
      <c r="C8" s="145"/>
      <c r="D8" s="192"/>
      <c r="E8" s="192"/>
      <c r="F8" s="192"/>
      <c r="G8" s="4"/>
      <c r="H8" s="3" t="s">
        <v>6</v>
      </c>
      <c r="I8" s="5" t="s">
        <v>7</v>
      </c>
      <c r="J8" s="5" t="s">
        <v>8</v>
      </c>
    </row>
    <row r="10" spans="2:11" x14ac:dyDescent="0.2">
      <c r="B10" s="189" t="s">
        <v>65</v>
      </c>
      <c r="C10" s="189"/>
      <c r="D10" s="189"/>
      <c r="E10" s="189"/>
      <c r="F10" s="189"/>
      <c r="G10" s="189"/>
      <c r="H10" s="189"/>
      <c r="I10" s="189"/>
      <c r="J10" s="189"/>
    </row>
    <row r="11" spans="2:11" ht="5.25" customHeight="1" x14ac:dyDescent="0.2">
      <c r="B11" s="146"/>
      <c r="C11" s="147"/>
      <c r="D11" s="147"/>
      <c r="E11" s="147"/>
      <c r="F11" s="147"/>
      <c r="G11" s="147"/>
      <c r="H11" s="147"/>
      <c r="I11" s="147"/>
      <c r="J11" s="148"/>
    </row>
    <row r="12" spans="2:11" ht="12" customHeight="1" x14ac:dyDescent="0.2">
      <c r="B12" s="190" t="s">
        <v>9</v>
      </c>
      <c r="C12" s="190"/>
      <c r="D12" s="190"/>
      <c r="E12" s="190"/>
      <c r="F12" s="191" t="s">
        <v>76</v>
      </c>
      <c r="G12" s="191"/>
      <c r="H12" s="191"/>
      <c r="I12" s="56" t="s">
        <v>10</v>
      </c>
      <c r="J12" s="56" t="s">
        <v>11</v>
      </c>
    </row>
    <row r="13" spans="2:11" ht="12" customHeight="1" x14ac:dyDescent="0.2">
      <c r="B13" s="190"/>
      <c r="C13" s="190"/>
      <c r="D13" s="190"/>
      <c r="E13" s="190"/>
      <c r="F13" s="57"/>
      <c r="G13" s="57" t="s">
        <v>12</v>
      </c>
      <c r="H13" s="57" t="s">
        <v>13</v>
      </c>
      <c r="I13" s="58" t="s">
        <v>14</v>
      </c>
      <c r="J13" s="58" t="s">
        <v>67</v>
      </c>
    </row>
    <row r="14" spans="2:11" ht="15.95" customHeight="1" x14ac:dyDescent="0.2">
      <c r="B14" s="140" t="s">
        <v>24</v>
      </c>
      <c r="C14" s="141"/>
      <c r="D14" s="141"/>
      <c r="E14" s="141"/>
      <c r="F14" s="141"/>
      <c r="G14" s="141"/>
      <c r="H14" s="141"/>
      <c r="I14" s="141"/>
      <c r="J14" s="142"/>
      <c r="K14" s="6"/>
    </row>
    <row r="15" spans="2:11" s="8" customFormat="1" ht="15.95" customHeight="1" x14ac:dyDescent="0.2">
      <c r="B15" s="188" t="s">
        <v>50</v>
      </c>
      <c r="C15" s="188"/>
      <c r="D15" s="188"/>
      <c r="E15" s="188"/>
      <c r="F15" s="188"/>
      <c r="G15" s="188"/>
      <c r="H15" s="188"/>
      <c r="I15" s="188"/>
      <c r="J15" s="188"/>
      <c r="K15" s="7"/>
    </row>
    <row r="16" spans="2:11" ht="15.95" customHeight="1" x14ac:dyDescent="0.2">
      <c r="B16" s="140" t="s">
        <v>83</v>
      </c>
      <c r="C16" s="141"/>
      <c r="D16" s="141"/>
      <c r="E16" s="141"/>
      <c r="F16" s="141"/>
      <c r="G16" s="141"/>
      <c r="H16" s="141"/>
      <c r="I16" s="142"/>
      <c r="J16" s="43">
        <f>SUM(J17:J17)</f>
        <v>360000</v>
      </c>
      <c r="K16" s="18">
        <f>(J16*100%)/J55</f>
        <v>6.3829428853679607E-2</v>
      </c>
    </row>
    <row r="17" spans="2:11" ht="15.95" customHeight="1" x14ac:dyDescent="0.2">
      <c r="B17" s="159" t="s">
        <v>35</v>
      </c>
      <c r="C17" s="160"/>
      <c r="D17" s="160"/>
      <c r="E17" s="160"/>
      <c r="F17" s="161"/>
      <c r="G17" s="40" t="s">
        <v>17</v>
      </c>
      <c r="H17" s="44">
        <v>1</v>
      </c>
      <c r="I17" s="45">
        <v>360000</v>
      </c>
      <c r="J17" s="46">
        <f t="shared" ref="J17" si="0">I17*H17</f>
        <v>360000</v>
      </c>
      <c r="K17" s="6"/>
    </row>
    <row r="18" spans="2:11" ht="15.95" customHeight="1" x14ac:dyDescent="0.2">
      <c r="B18" s="188" t="s">
        <v>51</v>
      </c>
      <c r="C18" s="188"/>
      <c r="D18" s="188"/>
      <c r="E18" s="188"/>
      <c r="F18" s="188"/>
      <c r="G18" s="188"/>
      <c r="H18" s="188"/>
      <c r="I18" s="188"/>
      <c r="J18" s="188"/>
      <c r="K18" s="6"/>
    </row>
    <row r="19" spans="2:11" ht="15.95" customHeight="1" x14ac:dyDescent="0.2">
      <c r="B19" s="140" t="s">
        <v>81</v>
      </c>
      <c r="C19" s="141"/>
      <c r="D19" s="141"/>
      <c r="E19" s="141"/>
      <c r="F19" s="141"/>
      <c r="G19" s="141"/>
      <c r="H19" s="141"/>
      <c r="I19" s="142"/>
      <c r="J19" s="49">
        <f>SUM(J20:J29)</f>
        <v>2275000</v>
      </c>
      <c r="K19" s="18">
        <f>J19*100%/J55</f>
        <v>0.40336652956144753</v>
      </c>
    </row>
    <row r="20" spans="2:11" ht="15.95" customHeight="1" x14ac:dyDescent="0.2">
      <c r="B20" s="159" t="s">
        <v>36</v>
      </c>
      <c r="C20" s="160"/>
      <c r="D20" s="160"/>
      <c r="E20" s="160"/>
      <c r="F20" s="161"/>
      <c r="G20" s="40" t="s">
        <v>26</v>
      </c>
      <c r="H20" s="40">
        <v>4</v>
      </c>
      <c r="I20" s="50">
        <v>35000</v>
      </c>
      <c r="J20" s="50">
        <f>I20*H20</f>
        <v>140000</v>
      </c>
      <c r="K20" s="6"/>
    </row>
    <row r="21" spans="2:11" ht="15.95" customHeight="1" x14ac:dyDescent="0.2">
      <c r="B21" s="159" t="s">
        <v>37</v>
      </c>
      <c r="C21" s="160"/>
      <c r="D21" s="160"/>
      <c r="E21" s="160"/>
      <c r="F21" s="161"/>
      <c r="G21" s="40" t="s">
        <v>26</v>
      </c>
      <c r="H21" s="40">
        <v>4</v>
      </c>
      <c r="I21" s="50">
        <v>35000</v>
      </c>
      <c r="J21" s="50">
        <f t="shared" ref="J21:J29" si="1">I21*H21</f>
        <v>140000</v>
      </c>
      <c r="K21" s="6"/>
    </row>
    <row r="22" spans="2:11" ht="15.95" customHeight="1" x14ac:dyDescent="0.2">
      <c r="B22" s="159" t="s">
        <v>82</v>
      </c>
      <c r="C22" s="160"/>
      <c r="D22" s="160"/>
      <c r="E22" s="160"/>
      <c r="F22" s="161"/>
      <c r="G22" s="40" t="s">
        <v>26</v>
      </c>
      <c r="H22" s="40">
        <v>2</v>
      </c>
      <c r="I22" s="50">
        <v>35000</v>
      </c>
      <c r="J22" s="50">
        <f t="shared" si="1"/>
        <v>70000</v>
      </c>
      <c r="K22" s="6"/>
    </row>
    <row r="23" spans="2:11" ht="15.95" customHeight="1" x14ac:dyDescent="0.2">
      <c r="B23" s="159" t="s">
        <v>27</v>
      </c>
      <c r="C23" s="160"/>
      <c r="D23" s="160"/>
      <c r="E23" s="160"/>
      <c r="F23" s="161"/>
      <c r="G23" s="40" t="s">
        <v>26</v>
      </c>
      <c r="H23" s="40">
        <v>10</v>
      </c>
      <c r="I23" s="50">
        <v>35000</v>
      </c>
      <c r="J23" s="50">
        <f t="shared" si="1"/>
        <v>350000</v>
      </c>
      <c r="K23" s="6"/>
    </row>
    <row r="24" spans="2:11" ht="15.95" customHeight="1" x14ac:dyDescent="0.2">
      <c r="B24" s="159" t="s">
        <v>108</v>
      </c>
      <c r="C24" s="160"/>
      <c r="D24" s="160"/>
      <c r="E24" s="160"/>
      <c r="F24" s="161"/>
      <c r="G24" s="40" t="s">
        <v>26</v>
      </c>
      <c r="H24" s="40">
        <v>3</v>
      </c>
      <c r="I24" s="50">
        <v>35000</v>
      </c>
      <c r="J24" s="50">
        <f t="shared" si="1"/>
        <v>105000</v>
      </c>
    </row>
    <row r="25" spans="2:11" ht="15.95" customHeight="1" x14ac:dyDescent="0.2">
      <c r="B25" s="159" t="s">
        <v>28</v>
      </c>
      <c r="C25" s="160"/>
      <c r="D25" s="160"/>
      <c r="E25" s="160"/>
      <c r="F25" s="161"/>
      <c r="G25" s="40" t="s">
        <v>26</v>
      </c>
      <c r="H25" s="40">
        <v>16</v>
      </c>
      <c r="I25" s="50">
        <v>35000</v>
      </c>
      <c r="J25" s="50">
        <f t="shared" si="1"/>
        <v>560000</v>
      </c>
    </row>
    <row r="26" spans="2:11" ht="15.95" customHeight="1" x14ac:dyDescent="0.2">
      <c r="B26" s="159" t="s">
        <v>38</v>
      </c>
      <c r="C26" s="160"/>
      <c r="D26" s="160"/>
      <c r="E26" s="160"/>
      <c r="F26" s="161"/>
      <c r="G26" s="40" t="s">
        <v>26</v>
      </c>
      <c r="H26" s="40">
        <v>2</v>
      </c>
      <c r="I26" s="50">
        <v>35000</v>
      </c>
      <c r="J26" s="50">
        <f t="shared" si="1"/>
        <v>70000</v>
      </c>
      <c r="K26" s="6"/>
    </row>
    <row r="27" spans="2:11" ht="15.95" customHeight="1" x14ac:dyDescent="0.2">
      <c r="B27" s="159" t="s">
        <v>29</v>
      </c>
      <c r="C27" s="160"/>
      <c r="D27" s="160"/>
      <c r="E27" s="160"/>
      <c r="F27" s="161"/>
      <c r="G27" s="40" t="s">
        <v>26</v>
      </c>
      <c r="H27" s="40">
        <v>4</v>
      </c>
      <c r="I27" s="50">
        <v>35000</v>
      </c>
      <c r="J27" s="50">
        <f t="shared" si="1"/>
        <v>140000</v>
      </c>
      <c r="K27" s="6"/>
    </row>
    <row r="28" spans="2:11" ht="15.95" customHeight="1" x14ac:dyDescent="0.2">
      <c r="B28" s="159" t="s">
        <v>40</v>
      </c>
      <c r="C28" s="160"/>
      <c r="D28" s="160"/>
      <c r="E28" s="160"/>
      <c r="F28" s="161"/>
      <c r="G28" s="40" t="s">
        <v>26</v>
      </c>
      <c r="H28" s="40">
        <v>12</v>
      </c>
      <c r="I28" s="50">
        <v>35000</v>
      </c>
      <c r="J28" s="50">
        <f t="shared" si="1"/>
        <v>420000</v>
      </c>
    </row>
    <row r="29" spans="2:11" ht="15.95" customHeight="1" x14ac:dyDescent="0.2">
      <c r="B29" s="159" t="s">
        <v>41</v>
      </c>
      <c r="C29" s="160"/>
      <c r="D29" s="160"/>
      <c r="E29" s="160"/>
      <c r="F29" s="161"/>
      <c r="G29" s="40" t="s">
        <v>26</v>
      </c>
      <c r="H29" s="40">
        <v>8</v>
      </c>
      <c r="I29" s="50">
        <v>35000</v>
      </c>
      <c r="J29" s="50">
        <f t="shared" si="1"/>
        <v>280000</v>
      </c>
      <c r="K29" s="6"/>
    </row>
    <row r="30" spans="2:11" ht="15.95" customHeight="1" x14ac:dyDescent="0.2">
      <c r="B30" s="156" t="s">
        <v>42</v>
      </c>
      <c r="C30" s="157"/>
      <c r="D30" s="157"/>
      <c r="E30" s="157"/>
      <c r="F30" s="157"/>
      <c r="G30" s="157"/>
      <c r="H30" s="157"/>
      <c r="I30" s="157"/>
      <c r="J30" s="158"/>
      <c r="K30" s="6"/>
    </row>
    <row r="31" spans="2:11" s="8" customFormat="1" ht="15.95" customHeight="1" x14ac:dyDescent="0.2">
      <c r="B31" s="140" t="s">
        <v>109</v>
      </c>
      <c r="C31" s="141"/>
      <c r="D31" s="141"/>
      <c r="E31" s="141"/>
      <c r="F31" s="141"/>
      <c r="G31" s="141"/>
      <c r="H31" s="141"/>
      <c r="I31" s="141"/>
      <c r="J31" s="51">
        <f>SUM(J32:J40)</f>
        <v>1663900</v>
      </c>
      <c r="K31" s="18">
        <f>J31*100%/J55</f>
        <v>0.29501607408232638</v>
      </c>
    </row>
    <row r="32" spans="2:11" ht="15.95" customHeight="1" x14ac:dyDescent="0.2">
      <c r="B32" s="153" t="s">
        <v>84</v>
      </c>
      <c r="C32" s="154"/>
      <c r="D32" s="154"/>
      <c r="E32" s="154"/>
      <c r="F32" s="155"/>
      <c r="G32" s="40" t="s">
        <v>32</v>
      </c>
      <c r="H32" s="44">
        <v>3</v>
      </c>
      <c r="I32" s="45">
        <v>37800</v>
      </c>
      <c r="J32" s="46">
        <f>I32*H32</f>
        <v>113400</v>
      </c>
      <c r="K32" s="6"/>
    </row>
    <row r="33" spans="2:11" ht="15.95" customHeight="1" x14ac:dyDescent="0.2">
      <c r="B33" s="153" t="s">
        <v>30</v>
      </c>
      <c r="C33" s="154"/>
      <c r="D33" s="154"/>
      <c r="E33" s="154"/>
      <c r="F33" s="155"/>
      <c r="G33" s="40" t="s">
        <v>31</v>
      </c>
      <c r="H33" s="44">
        <v>5</v>
      </c>
      <c r="I33" s="45">
        <v>10000</v>
      </c>
      <c r="J33" s="46">
        <f t="shared" ref="J33:J40" si="2">I33*H33</f>
        <v>50000</v>
      </c>
      <c r="K33" s="6"/>
    </row>
    <row r="34" spans="2:11" ht="15.95" customHeight="1" x14ac:dyDescent="0.2">
      <c r="B34" s="153" t="s">
        <v>85</v>
      </c>
      <c r="C34" s="154"/>
      <c r="D34" s="154"/>
      <c r="E34" s="154"/>
      <c r="F34" s="155"/>
      <c r="G34" s="40" t="s">
        <v>16</v>
      </c>
      <c r="H34" s="44">
        <v>1</v>
      </c>
      <c r="I34" s="45">
        <v>92000</v>
      </c>
      <c r="J34" s="46">
        <f t="shared" si="2"/>
        <v>92000</v>
      </c>
      <c r="K34" s="6"/>
    </row>
    <row r="35" spans="2:11" ht="15.95" customHeight="1" x14ac:dyDescent="0.2">
      <c r="B35" s="153" t="s">
        <v>121</v>
      </c>
      <c r="C35" s="154"/>
      <c r="D35" s="154"/>
      <c r="E35" s="154"/>
      <c r="F35" s="155"/>
      <c r="G35" s="40" t="s">
        <v>17</v>
      </c>
      <c r="H35" s="44">
        <v>100</v>
      </c>
      <c r="I35" s="45">
        <v>1400</v>
      </c>
      <c r="J35" s="46">
        <f t="shared" si="2"/>
        <v>140000</v>
      </c>
      <c r="K35" s="6"/>
    </row>
    <row r="36" spans="2:11" ht="15.95" customHeight="1" x14ac:dyDescent="0.2">
      <c r="B36" s="153" t="s">
        <v>80</v>
      </c>
      <c r="C36" s="154"/>
      <c r="D36" s="154"/>
      <c r="E36" s="154"/>
      <c r="F36" s="155"/>
      <c r="G36" s="40" t="s">
        <v>17</v>
      </c>
      <c r="H36" s="44">
        <v>50</v>
      </c>
      <c r="I36" s="45">
        <v>20000</v>
      </c>
      <c r="J36" s="46">
        <f t="shared" si="2"/>
        <v>1000000</v>
      </c>
      <c r="K36" s="6"/>
    </row>
    <row r="37" spans="2:11" ht="15.95" customHeight="1" x14ac:dyDescent="0.2">
      <c r="B37" s="153" t="s">
        <v>52</v>
      </c>
      <c r="C37" s="154"/>
      <c r="D37" s="154"/>
      <c r="E37" s="154"/>
      <c r="F37" s="155"/>
      <c r="G37" s="40" t="s">
        <v>31</v>
      </c>
      <c r="H37" s="44">
        <v>2</v>
      </c>
      <c r="I37" s="45">
        <v>27000</v>
      </c>
      <c r="J37" s="46">
        <f t="shared" si="2"/>
        <v>54000</v>
      </c>
      <c r="K37" s="6"/>
    </row>
    <row r="38" spans="2:11" ht="15.95" customHeight="1" x14ac:dyDescent="0.2">
      <c r="B38" s="153" t="s">
        <v>110</v>
      </c>
      <c r="C38" s="154"/>
      <c r="D38" s="154"/>
      <c r="E38" s="154"/>
      <c r="F38" s="155"/>
      <c r="G38" s="40" t="s">
        <v>31</v>
      </c>
      <c r="H38" s="44">
        <v>1</v>
      </c>
      <c r="I38" s="45">
        <v>6500</v>
      </c>
      <c r="J38" s="46">
        <f t="shared" si="2"/>
        <v>6500</v>
      </c>
      <c r="K38" s="6"/>
    </row>
    <row r="39" spans="2:11" ht="15.95" customHeight="1" x14ac:dyDescent="0.2">
      <c r="B39" s="153" t="s">
        <v>111</v>
      </c>
      <c r="C39" s="154"/>
      <c r="D39" s="154"/>
      <c r="E39" s="154"/>
      <c r="F39" s="155"/>
      <c r="G39" s="40" t="s">
        <v>31</v>
      </c>
      <c r="H39" s="44">
        <v>1</v>
      </c>
      <c r="I39" s="45">
        <v>170000</v>
      </c>
      <c r="J39" s="46">
        <f t="shared" si="2"/>
        <v>170000</v>
      </c>
      <c r="K39" s="6"/>
    </row>
    <row r="40" spans="2:11" ht="15.95" customHeight="1" x14ac:dyDescent="0.2">
      <c r="B40" s="153" t="s">
        <v>86</v>
      </c>
      <c r="C40" s="154"/>
      <c r="D40" s="154"/>
      <c r="E40" s="154"/>
      <c r="F40" s="155"/>
      <c r="G40" s="40" t="s">
        <v>32</v>
      </c>
      <c r="H40" s="44">
        <v>1</v>
      </c>
      <c r="I40" s="45">
        <v>38000</v>
      </c>
      <c r="J40" s="46">
        <f t="shared" si="2"/>
        <v>38000</v>
      </c>
      <c r="K40" s="6"/>
    </row>
    <row r="41" spans="2:11" ht="15.95" customHeight="1" x14ac:dyDescent="0.2">
      <c r="B41" s="188" t="s">
        <v>34</v>
      </c>
      <c r="C41" s="188"/>
      <c r="D41" s="188"/>
      <c r="E41" s="188"/>
      <c r="F41" s="188"/>
      <c r="G41" s="188"/>
      <c r="H41" s="188"/>
      <c r="I41" s="188"/>
      <c r="J41" s="188"/>
      <c r="K41" s="6"/>
    </row>
    <row r="42" spans="2:11" ht="15.95" customHeight="1" x14ac:dyDescent="0.2">
      <c r="B42" s="140" t="s">
        <v>54</v>
      </c>
      <c r="C42" s="141"/>
      <c r="D42" s="141"/>
      <c r="E42" s="141"/>
      <c r="F42" s="141"/>
      <c r="G42" s="141"/>
      <c r="H42" s="141"/>
      <c r="I42" s="142"/>
      <c r="J42" s="52">
        <f>J46+J45+J44+J43</f>
        <v>146583.33333333334</v>
      </c>
      <c r="K42" s="18">
        <f>J42*100%/J55</f>
        <v>2.5989806794820009E-2</v>
      </c>
    </row>
    <row r="43" spans="2:11" ht="15.95" customHeight="1" x14ac:dyDescent="0.2">
      <c r="B43" s="159" t="s">
        <v>124</v>
      </c>
      <c r="C43" s="160"/>
      <c r="D43" s="160"/>
      <c r="E43" s="160"/>
      <c r="F43" s="161"/>
      <c r="G43" s="40" t="s">
        <v>17</v>
      </c>
      <c r="H43" s="40">
        <v>1</v>
      </c>
      <c r="I43" s="50">
        <f>(237500/6)</f>
        <v>39583.333333333336</v>
      </c>
      <c r="J43" s="54">
        <f>I43*H43</f>
        <v>39583.333333333336</v>
      </c>
      <c r="K43" s="18"/>
    </row>
    <row r="44" spans="2:11" ht="15.95" customHeight="1" x14ac:dyDescent="0.2">
      <c r="B44" s="159" t="s">
        <v>87</v>
      </c>
      <c r="C44" s="160"/>
      <c r="D44" s="160"/>
      <c r="E44" s="160"/>
      <c r="F44" s="161"/>
      <c r="G44" s="40" t="s">
        <v>17</v>
      </c>
      <c r="H44" s="40">
        <v>1</v>
      </c>
      <c r="I44" s="64">
        <v>21000</v>
      </c>
      <c r="J44" s="54">
        <f>I44*H44</f>
        <v>21000</v>
      </c>
      <c r="K44" s="6"/>
    </row>
    <row r="45" spans="2:11" ht="15.95" customHeight="1" x14ac:dyDescent="0.2">
      <c r="B45" s="159" t="s">
        <v>94</v>
      </c>
      <c r="C45" s="160"/>
      <c r="D45" s="160"/>
      <c r="E45" s="160"/>
      <c r="F45" s="161"/>
      <c r="G45" s="40" t="s">
        <v>17</v>
      </c>
      <c r="H45" s="40">
        <v>2</v>
      </c>
      <c r="I45" s="64">
        <v>15000</v>
      </c>
      <c r="J45" s="54">
        <f t="shared" ref="J45:J46" si="3">I45*H45</f>
        <v>30000</v>
      </c>
      <c r="K45" s="6"/>
    </row>
    <row r="46" spans="2:11" ht="15.95" customHeight="1" x14ac:dyDescent="0.2">
      <c r="B46" s="159" t="s">
        <v>112</v>
      </c>
      <c r="C46" s="160"/>
      <c r="D46" s="160"/>
      <c r="E46" s="160"/>
      <c r="F46" s="161"/>
      <c r="G46" s="40" t="s">
        <v>17</v>
      </c>
      <c r="H46" s="40">
        <v>2</v>
      </c>
      <c r="I46" s="64">
        <v>28000</v>
      </c>
      <c r="J46" s="54">
        <f t="shared" si="3"/>
        <v>56000</v>
      </c>
      <c r="K46" s="6"/>
    </row>
    <row r="47" spans="2:11" ht="15.95" customHeight="1" x14ac:dyDescent="0.2">
      <c r="B47" s="140" t="s">
        <v>88</v>
      </c>
      <c r="C47" s="141"/>
      <c r="D47" s="141"/>
      <c r="E47" s="141"/>
      <c r="F47" s="141"/>
      <c r="G47" s="141"/>
      <c r="H47" s="141"/>
      <c r="I47" s="142"/>
      <c r="J47" s="59">
        <f>J16+J19+J31+J42</f>
        <v>4445483.333333333</v>
      </c>
      <c r="K47" s="6"/>
    </row>
    <row r="48" spans="2:11" ht="15.95" customHeight="1" x14ac:dyDescent="0.2">
      <c r="B48" s="156"/>
      <c r="C48" s="157"/>
      <c r="D48" s="157"/>
      <c r="E48" s="157"/>
      <c r="F48" s="157"/>
      <c r="G48" s="157"/>
      <c r="H48" s="157"/>
      <c r="I48" s="157"/>
      <c r="J48" s="158"/>
      <c r="K48" s="6"/>
    </row>
    <row r="49" spans="2:19" s="8" customFormat="1" ht="15.95" customHeight="1" x14ac:dyDescent="0.2">
      <c r="B49" s="140" t="s">
        <v>60</v>
      </c>
      <c r="C49" s="141"/>
      <c r="D49" s="141"/>
      <c r="E49" s="141"/>
      <c r="F49" s="141"/>
      <c r="G49" s="141"/>
      <c r="H49" s="141"/>
      <c r="I49" s="141"/>
      <c r="J49" s="142"/>
      <c r="K49" s="6"/>
      <c r="L49" s="2"/>
      <c r="M49" s="2"/>
      <c r="N49" s="2"/>
      <c r="O49" s="2"/>
      <c r="P49" s="2"/>
      <c r="Q49" s="2"/>
      <c r="R49" s="2"/>
      <c r="S49" s="2"/>
    </row>
    <row r="50" spans="2:19" s="8" customFormat="1" ht="15.95" customHeight="1" x14ac:dyDescent="0.2">
      <c r="B50" s="156"/>
      <c r="C50" s="157"/>
      <c r="D50" s="157"/>
      <c r="E50" s="157"/>
      <c r="F50" s="157"/>
      <c r="G50" s="157"/>
      <c r="H50" s="157"/>
      <c r="I50" s="157"/>
      <c r="J50" s="158"/>
      <c r="K50" s="6"/>
      <c r="L50" s="2"/>
      <c r="M50" s="2"/>
      <c r="N50" s="2"/>
      <c r="O50" s="2"/>
      <c r="P50" s="2"/>
      <c r="Q50" s="2"/>
      <c r="R50" s="2"/>
      <c r="S50" s="2"/>
    </row>
    <row r="51" spans="2:19" s="8" customFormat="1" ht="15.95" customHeight="1" x14ac:dyDescent="0.2">
      <c r="B51" s="140" t="s">
        <v>95</v>
      </c>
      <c r="C51" s="141"/>
      <c r="D51" s="141"/>
      <c r="E51" s="141"/>
      <c r="F51" s="141"/>
      <c r="G51" s="141"/>
      <c r="H51" s="141"/>
      <c r="I51" s="142"/>
      <c r="J51" s="43">
        <f>SUM(J52:J53)</f>
        <v>1194548.3333333333</v>
      </c>
      <c r="K51" s="18">
        <f>J51*100%/J55</f>
        <v>0.21179816070772653</v>
      </c>
    </row>
    <row r="52" spans="2:19" ht="15.95" customHeight="1" x14ac:dyDescent="0.2">
      <c r="B52" s="153" t="s">
        <v>113</v>
      </c>
      <c r="C52" s="154"/>
      <c r="D52" s="154"/>
      <c r="E52" s="154"/>
      <c r="F52" s="155"/>
      <c r="G52" s="40" t="s">
        <v>59</v>
      </c>
      <c r="H52" s="42">
        <v>1</v>
      </c>
      <c r="I52" s="45">
        <v>750000</v>
      </c>
      <c r="J52" s="46">
        <f>I52*H52</f>
        <v>750000</v>
      </c>
    </row>
    <row r="53" spans="2:19" ht="15.95" customHeight="1" x14ac:dyDescent="0.2">
      <c r="B53" s="153" t="s">
        <v>114</v>
      </c>
      <c r="C53" s="154"/>
      <c r="D53" s="154"/>
      <c r="E53" s="154"/>
      <c r="F53" s="155"/>
      <c r="G53" s="40" t="s">
        <v>17</v>
      </c>
      <c r="H53" s="42">
        <v>1</v>
      </c>
      <c r="I53" s="45">
        <f>J47*10%</f>
        <v>444548.33333333331</v>
      </c>
      <c r="J53" s="46">
        <f>I53*H53</f>
        <v>444548.33333333331</v>
      </c>
    </row>
    <row r="54" spans="2:19" ht="15.95" customHeight="1" x14ac:dyDescent="0.2">
      <c r="B54" s="169"/>
      <c r="C54" s="170"/>
      <c r="D54" s="170"/>
      <c r="E54" s="170"/>
      <c r="F54" s="170"/>
      <c r="G54" s="170"/>
      <c r="H54" s="170"/>
      <c r="I54" s="170"/>
      <c r="J54" s="171"/>
    </row>
    <row r="55" spans="2:19" ht="15.95" customHeight="1" x14ac:dyDescent="0.2">
      <c r="B55" s="187" t="s">
        <v>55</v>
      </c>
      <c r="C55" s="187"/>
      <c r="D55" s="187"/>
      <c r="E55" s="187"/>
      <c r="F55" s="187"/>
      <c r="G55" s="187"/>
      <c r="H55" s="187"/>
      <c r="I55" s="187"/>
      <c r="J55" s="43">
        <f>J47+J51</f>
        <v>5640031.666666666</v>
      </c>
    </row>
    <row r="56" spans="2:19" ht="12" customHeight="1" thickBot="1" x14ac:dyDescent="0.25">
      <c r="B56" s="144"/>
      <c r="C56" s="144"/>
      <c r="D56" s="144"/>
      <c r="E56" s="144"/>
      <c r="F56" s="144"/>
      <c r="G56" s="144"/>
      <c r="H56" s="144"/>
      <c r="I56" s="144"/>
      <c r="J56" s="144"/>
    </row>
    <row r="57" spans="2:19" ht="12" customHeight="1" x14ac:dyDescent="0.25">
      <c r="B57" s="66"/>
      <c r="C57" s="67"/>
      <c r="D57" s="165" t="s">
        <v>115</v>
      </c>
      <c r="E57" s="165"/>
      <c r="F57" s="165"/>
      <c r="G57" s="165"/>
      <c r="H57" s="165"/>
      <c r="I57" s="67"/>
      <c r="J57" s="68"/>
    </row>
    <row r="58" spans="2:19" ht="12" customHeight="1" x14ac:dyDescent="0.25">
      <c r="B58" s="69"/>
      <c r="C58" s="70"/>
      <c r="D58" s="166" t="s">
        <v>97</v>
      </c>
      <c r="E58" s="166"/>
      <c r="F58" s="166"/>
      <c r="G58" s="166"/>
      <c r="H58" s="166"/>
      <c r="I58" s="71"/>
      <c r="J58" s="72"/>
    </row>
    <row r="59" spans="2:19" ht="12" customHeight="1" x14ac:dyDescent="0.2">
      <c r="B59" s="69"/>
      <c r="C59" s="70"/>
      <c r="D59" s="70"/>
      <c r="E59" s="73"/>
      <c r="F59" s="71"/>
      <c r="G59" s="71"/>
      <c r="H59" s="71"/>
      <c r="I59" s="71"/>
      <c r="J59" s="72"/>
    </row>
    <row r="60" spans="2:19" ht="12" customHeight="1" x14ac:dyDescent="0.25">
      <c r="B60" s="69"/>
      <c r="C60" s="70"/>
      <c r="D60" s="167" t="s">
        <v>98</v>
      </c>
      <c r="E60" s="167"/>
      <c r="F60" s="167"/>
      <c r="G60" s="167"/>
      <c r="H60" s="167"/>
      <c r="I60" s="167"/>
      <c r="J60" s="72"/>
    </row>
    <row r="61" spans="2:19" ht="12" customHeight="1" x14ac:dyDescent="0.25">
      <c r="B61" s="69"/>
      <c r="C61" s="70"/>
      <c r="D61" s="167" t="s">
        <v>99</v>
      </c>
      <c r="E61" s="167"/>
      <c r="F61" s="167"/>
      <c r="G61" s="167"/>
      <c r="H61" s="167"/>
      <c r="I61" s="167"/>
      <c r="J61" s="72"/>
    </row>
    <row r="62" spans="2:19" ht="12" customHeight="1" x14ac:dyDescent="0.2">
      <c r="B62" s="69"/>
      <c r="C62" s="70"/>
      <c r="D62" s="70"/>
      <c r="E62" s="74"/>
      <c r="F62" s="74"/>
      <c r="G62" s="74"/>
      <c r="H62" s="74"/>
      <c r="I62" s="74"/>
      <c r="J62" s="72"/>
    </row>
    <row r="63" spans="2:19" ht="12" customHeight="1" x14ac:dyDescent="0.2">
      <c r="B63" s="69"/>
      <c r="C63" s="70"/>
      <c r="D63" s="168" t="s">
        <v>100</v>
      </c>
      <c r="E63" s="168"/>
      <c r="F63" s="168"/>
      <c r="G63" s="168"/>
      <c r="H63" s="168"/>
      <c r="I63" s="168"/>
      <c r="J63" s="72"/>
    </row>
    <row r="64" spans="2:19" ht="12" customHeight="1" x14ac:dyDescent="0.2">
      <c r="B64" s="69"/>
      <c r="C64" s="70"/>
      <c r="D64" s="168"/>
      <c r="E64" s="168"/>
      <c r="F64" s="168"/>
      <c r="G64" s="168"/>
      <c r="H64" s="168"/>
      <c r="I64" s="168"/>
      <c r="J64" s="72"/>
    </row>
    <row r="65" spans="2:10" ht="12" customHeight="1" x14ac:dyDescent="0.2">
      <c r="B65" s="69"/>
      <c r="C65" s="70"/>
      <c r="D65" s="75"/>
      <c r="E65" s="75"/>
      <c r="F65" s="75"/>
      <c r="G65" s="75"/>
      <c r="H65" s="75"/>
      <c r="I65" s="75"/>
      <c r="J65" s="72"/>
    </row>
    <row r="66" spans="2:10" ht="12" customHeight="1" thickBot="1" x14ac:dyDescent="0.25">
      <c r="B66" s="69"/>
      <c r="C66" s="70"/>
      <c r="D66" s="75"/>
      <c r="E66" s="75"/>
      <c r="F66" s="75"/>
      <c r="G66" s="75"/>
      <c r="H66" s="75"/>
      <c r="I66" s="75"/>
      <c r="J66" s="72"/>
    </row>
    <row r="67" spans="2:10" ht="12" customHeight="1" x14ac:dyDescent="0.2">
      <c r="B67" s="76"/>
      <c r="C67" s="70"/>
      <c r="D67" s="70"/>
      <c r="E67" s="179" t="s">
        <v>68</v>
      </c>
      <c r="F67" s="180"/>
      <c r="G67" s="180"/>
      <c r="H67" s="180"/>
      <c r="I67" s="181"/>
      <c r="J67" s="77"/>
    </row>
    <row r="68" spans="2:10" ht="12" customHeight="1" x14ac:dyDescent="0.2">
      <c r="B68" s="69"/>
      <c r="C68" s="70"/>
      <c r="D68" s="70"/>
      <c r="E68" s="182"/>
      <c r="F68" s="183"/>
      <c r="G68" s="183"/>
      <c r="H68" s="183"/>
      <c r="I68" s="184"/>
      <c r="J68" s="72"/>
    </row>
    <row r="69" spans="2:10" ht="24" customHeight="1" x14ac:dyDescent="0.2">
      <c r="B69" s="69"/>
      <c r="C69" s="70"/>
      <c r="D69" s="70"/>
      <c r="E69" s="177" t="s">
        <v>101</v>
      </c>
      <c r="F69" s="178"/>
      <c r="G69" s="178"/>
      <c r="H69" s="115">
        <f>1.2/1</f>
        <v>1.2</v>
      </c>
      <c r="I69" s="116"/>
      <c r="J69" s="89" t="s">
        <v>69</v>
      </c>
    </row>
    <row r="70" spans="2:10" ht="24" customHeight="1" x14ac:dyDescent="0.2">
      <c r="B70" s="69"/>
      <c r="C70" s="70"/>
      <c r="D70" s="70"/>
      <c r="E70" s="185" t="s">
        <v>102</v>
      </c>
      <c r="F70" s="186"/>
      <c r="G70" s="186"/>
      <c r="H70" s="115">
        <f>J55</f>
        <v>5640031.666666666</v>
      </c>
      <c r="I70" s="116"/>
      <c r="J70" s="72"/>
    </row>
    <row r="71" spans="2:10" ht="24" customHeight="1" x14ac:dyDescent="0.2">
      <c r="B71" s="69"/>
      <c r="C71" s="70"/>
      <c r="D71" s="70"/>
      <c r="E71" s="185" t="s">
        <v>103</v>
      </c>
      <c r="F71" s="186"/>
      <c r="G71" s="186"/>
      <c r="H71" s="115">
        <f>4000*1000</f>
        <v>4000000</v>
      </c>
      <c r="I71" s="116"/>
      <c r="J71" s="72"/>
    </row>
    <row r="72" spans="2:10" ht="24" customHeight="1" x14ac:dyDescent="0.2">
      <c r="B72" s="69"/>
      <c r="C72" s="70"/>
      <c r="D72" s="70"/>
      <c r="E72" s="185" t="s">
        <v>117</v>
      </c>
      <c r="F72" s="186"/>
      <c r="G72" s="186"/>
      <c r="H72" s="115">
        <f>H71*H69</f>
        <v>4800000</v>
      </c>
      <c r="I72" s="116"/>
      <c r="J72" s="72"/>
    </row>
    <row r="73" spans="2:10" ht="24" customHeight="1" thickBot="1" x14ac:dyDescent="0.25">
      <c r="B73" s="69"/>
      <c r="C73" s="70"/>
      <c r="D73" s="70"/>
      <c r="E73" s="175" t="s">
        <v>118</v>
      </c>
      <c r="F73" s="176"/>
      <c r="G73" s="176"/>
      <c r="H73" s="117">
        <f>H72-H70</f>
        <v>-840031.66666666605</v>
      </c>
      <c r="I73" s="118"/>
      <c r="J73" s="72"/>
    </row>
    <row r="74" spans="2:10" ht="12" customHeight="1" x14ac:dyDescent="0.2">
      <c r="B74" s="69"/>
      <c r="C74" s="70"/>
      <c r="D74" s="70"/>
      <c r="E74" s="70"/>
      <c r="F74" s="70"/>
      <c r="G74" s="70"/>
      <c r="H74" s="70"/>
      <c r="I74" s="70"/>
      <c r="J74" s="72"/>
    </row>
    <row r="75" spans="2:10" ht="12" customHeight="1" thickBot="1" x14ac:dyDescent="0.25">
      <c r="B75" s="78"/>
      <c r="C75" s="79"/>
      <c r="D75" s="79"/>
      <c r="E75" s="79"/>
      <c r="F75" s="79"/>
      <c r="G75" s="79"/>
      <c r="H75" s="79"/>
      <c r="I75" s="79"/>
      <c r="J75" s="80"/>
    </row>
    <row r="76" spans="2:10" ht="20.100000000000001" customHeight="1" x14ac:dyDescent="0.2">
      <c r="B76" s="66"/>
      <c r="C76" s="67"/>
      <c r="D76" s="67"/>
      <c r="E76" s="67"/>
      <c r="F76" s="67"/>
      <c r="G76" s="67"/>
      <c r="H76" s="67"/>
      <c r="I76" s="67"/>
      <c r="J76" s="68"/>
    </row>
    <row r="77" spans="2:10" ht="16.5" customHeight="1" x14ac:dyDescent="0.2">
      <c r="B77" s="69"/>
      <c r="C77" s="70"/>
      <c r="D77" s="70"/>
      <c r="E77" s="70"/>
      <c r="F77" s="70"/>
      <c r="G77" s="70"/>
      <c r="H77" s="70"/>
      <c r="I77" s="70"/>
      <c r="J77" s="72"/>
    </row>
    <row r="78" spans="2:10" ht="20.100000000000001" customHeight="1" x14ac:dyDescent="0.2">
      <c r="B78" s="69"/>
      <c r="C78" s="70"/>
      <c r="D78" s="70"/>
      <c r="E78" s="70"/>
      <c r="F78" s="70"/>
      <c r="G78" s="70"/>
      <c r="H78" s="70"/>
      <c r="J78" s="81"/>
    </row>
    <row r="79" spans="2:10" ht="12" customHeight="1" x14ac:dyDescent="0.2">
      <c r="B79" s="69"/>
      <c r="C79" s="70"/>
      <c r="D79" s="70"/>
      <c r="E79" s="70"/>
      <c r="F79" s="70"/>
      <c r="G79" s="70"/>
      <c r="H79" s="70"/>
      <c r="J79" s="81"/>
    </row>
    <row r="80" spans="2:10" ht="12" customHeight="1" x14ac:dyDescent="0.2">
      <c r="B80" s="69"/>
      <c r="C80" s="70"/>
      <c r="D80" s="70"/>
      <c r="E80" s="70"/>
      <c r="F80" s="70"/>
      <c r="G80" s="70"/>
      <c r="H80" s="70"/>
      <c r="J80" s="81"/>
    </row>
    <row r="81" spans="2:11" ht="12" customHeight="1" x14ac:dyDescent="0.2">
      <c r="B81" s="82"/>
      <c r="C81" s="62"/>
      <c r="D81" s="62"/>
      <c r="E81" s="62"/>
      <c r="F81" s="62"/>
      <c r="G81" s="62"/>
      <c r="H81" s="62"/>
      <c r="J81" s="81"/>
    </row>
    <row r="82" spans="2:11" ht="12" customHeight="1" x14ac:dyDescent="0.2">
      <c r="B82" s="82"/>
      <c r="C82" s="62"/>
      <c r="D82" s="62"/>
      <c r="E82" s="62"/>
      <c r="F82" s="62"/>
      <c r="G82" s="62"/>
      <c r="H82" s="62"/>
      <c r="I82" s="70"/>
      <c r="J82" s="72"/>
    </row>
    <row r="83" spans="2:11" ht="12" customHeight="1" x14ac:dyDescent="0.2">
      <c r="B83" s="82"/>
      <c r="C83" s="62"/>
      <c r="D83" s="62"/>
      <c r="E83" s="62"/>
      <c r="F83" s="62"/>
      <c r="G83" s="62"/>
      <c r="I83" s="107" t="s">
        <v>19</v>
      </c>
      <c r="J83" s="108"/>
    </row>
    <row r="84" spans="2:11" ht="12" customHeight="1" x14ac:dyDescent="0.2">
      <c r="B84" s="82"/>
      <c r="C84" s="62"/>
      <c r="D84" s="62"/>
      <c r="E84" s="62"/>
      <c r="F84" s="62"/>
      <c r="G84" s="62"/>
      <c r="H84" s="62"/>
      <c r="I84" s="83">
        <f>K16+K19+K31+K42</f>
        <v>0.7882018392922735</v>
      </c>
      <c r="J84" s="84">
        <f>J47</f>
        <v>4445483.333333333</v>
      </c>
    </row>
    <row r="85" spans="2:11" ht="12" customHeight="1" x14ac:dyDescent="0.2">
      <c r="B85" s="82"/>
      <c r="C85" s="62"/>
      <c r="D85" s="62"/>
      <c r="E85" s="62"/>
      <c r="F85" s="62"/>
      <c r="G85" s="62"/>
      <c r="H85" s="62"/>
      <c r="I85" s="62"/>
      <c r="J85" s="85"/>
    </row>
    <row r="86" spans="2:11" ht="12" customHeight="1" x14ac:dyDescent="0.2">
      <c r="B86" s="82"/>
      <c r="C86" s="62"/>
      <c r="D86" s="62"/>
      <c r="E86" s="62"/>
      <c r="F86" s="62"/>
      <c r="G86" s="62"/>
      <c r="H86" s="62"/>
      <c r="J86" s="81"/>
    </row>
    <row r="87" spans="2:11" ht="12" customHeight="1" x14ac:dyDescent="0.25">
      <c r="B87" s="82"/>
      <c r="C87" s="62"/>
      <c r="D87" s="13">
        <v>1</v>
      </c>
      <c r="E87" s="13" t="s">
        <v>23</v>
      </c>
      <c r="F87" s="86">
        <f>K16</f>
        <v>6.3829428853679607E-2</v>
      </c>
      <c r="G87" s="62"/>
      <c r="H87" s="62"/>
      <c r="J87" s="81"/>
    </row>
    <row r="88" spans="2:11" ht="12" customHeight="1" x14ac:dyDescent="0.25">
      <c r="B88" s="82"/>
      <c r="C88" s="62"/>
      <c r="D88" s="10">
        <v>2</v>
      </c>
      <c r="E88" s="10" t="s">
        <v>51</v>
      </c>
      <c r="F88" s="86">
        <f>K19</f>
        <v>0.40336652956144753</v>
      </c>
      <c r="G88" s="62"/>
      <c r="H88" s="62"/>
      <c r="J88" s="81"/>
    </row>
    <row r="89" spans="2:11" ht="12" customHeight="1" x14ac:dyDescent="0.25">
      <c r="B89" s="82"/>
      <c r="C89" s="62"/>
      <c r="D89" s="13">
        <v>3</v>
      </c>
      <c r="E89" s="13" t="s">
        <v>42</v>
      </c>
      <c r="F89" s="86">
        <f>K31</f>
        <v>0.29501607408232638</v>
      </c>
      <c r="G89" s="62"/>
      <c r="H89" s="62"/>
      <c r="J89" s="81"/>
    </row>
    <row r="90" spans="2:11" ht="12" customHeight="1" x14ac:dyDescent="0.25">
      <c r="B90" s="82"/>
      <c r="C90" s="62"/>
      <c r="D90" s="10">
        <v>4</v>
      </c>
      <c r="E90" s="10" t="s">
        <v>48</v>
      </c>
      <c r="F90" s="86">
        <f>K42</f>
        <v>2.5989806794820009E-2</v>
      </c>
      <c r="G90" s="62"/>
      <c r="H90" s="62"/>
      <c r="J90" s="81"/>
    </row>
    <row r="91" spans="2:11" ht="12" customHeight="1" x14ac:dyDescent="0.25">
      <c r="B91" s="82"/>
      <c r="C91" s="62"/>
      <c r="D91" s="10">
        <v>6</v>
      </c>
      <c r="E91" s="10" t="s">
        <v>58</v>
      </c>
      <c r="F91" s="86">
        <f>K51</f>
        <v>0.21179816070772653</v>
      </c>
      <c r="G91" s="62"/>
      <c r="H91" s="62"/>
      <c r="I91" s="109" t="s">
        <v>20</v>
      </c>
      <c r="J91" s="110"/>
    </row>
    <row r="92" spans="2:11" ht="12" customHeight="1" x14ac:dyDescent="0.2">
      <c r="B92" s="82"/>
      <c r="C92" s="62"/>
      <c r="D92" s="62"/>
      <c r="E92" s="62"/>
      <c r="F92" s="62"/>
      <c r="G92" s="62"/>
      <c r="H92" s="62"/>
      <c r="I92" s="87">
        <f>K51</f>
        <v>0.21179816070772653</v>
      </c>
      <c r="J92" s="88">
        <f>J51</f>
        <v>1194548.3333333333</v>
      </c>
    </row>
    <row r="93" spans="2:11" ht="12" customHeight="1" x14ac:dyDescent="0.2">
      <c r="B93" s="82"/>
      <c r="C93" s="62"/>
      <c r="D93" s="62"/>
      <c r="E93" s="62"/>
      <c r="F93" s="62"/>
      <c r="G93" s="62"/>
      <c r="H93" s="62"/>
      <c r="I93" s="62"/>
      <c r="J93" s="88"/>
    </row>
    <row r="94" spans="2:11" ht="12" customHeight="1" x14ac:dyDescent="0.2">
      <c r="B94" s="82"/>
      <c r="C94" s="62"/>
      <c r="D94" s="62"/>
      <c r="E94" s="62"/>
      <c r="F94" s="62"/>
      <c r="G94" s="62"/>
      <c r="H94" s="62"/>
      <c r="I94" s="62"/>
      <c r="J94" s="85"/>
    </row>
    <row r="95" spans="2:11" ht="12" customHeight="1" x14ac:dyDescent="0.2">
      <c r="B95" s="82"/>
      <c r="C95" s="62"/>
      <c r="D95" s="62"/>
      <c r="E95" s="62"/>
      <c r="F95" s="62"/>
      <c r="G95" s="62"/>
      <c r="H95" s="62"/>
      <c r="I95" s="111"/>
      <c r="J95" s="112"/>
    </row>
    <row r="96" spans="2:11" ht="12" customHeight="1" x14ac:dyDescent="0.2">
      <c r="B96" s="82"/>
      <c r="C96" s="62"/>
      <c r="D96" s="62"/>
      <c r="E96" s="62"/>
      <c r="F96" s="62"/>
      <c r="G96" s="62"/>
      <c r="H96" s="62"/>
      <c r="I96" s="113"/>
      <c r="J96" s="114"/>
      <c r="K96" s="19"/>
    </row>
    <row r="97" spans="2:10" ht="12" customHeight="1" x14ac:dyDescent="0.2">
      <c r="B97" s="82"/>
      <c r="C97" s="62"/>
      <c r="D97" s="62"/>
      <c r="E97" s="62"/>
      <c r="F97" s="62"/>
      <c r="G97" s="62"/>
      <c r="H97" s="62"/>
      <c r="I97" s="62"/>
      <c r="J97" s="85"/>
    </row>
    <row r="98" spans="2:10" ht="12" customHeight="1" x14ac:dyDescent="0.2">
      <c r="B98" s="82"/>
      <c r="C98" s="62"/>
      <c r="D98" s="62"/>
      <c r="E98" s="62"/>
      <c r="F98" s="62"/>
      <c r="G98" s="62"/>
      <c r="H98" s="62"/>
      <c r="I98" s="62"/>
      <c r="J98" s="85"/>
    </row>
    <row r="99" spans="2:10" ht="14.25" x14ac:dyDescent="0.2">
      <c r="B99" s="119" t="s">
        <v>21</v>
      </c>
      <c r="C99" s="120"/>
      <c r="D99" s="120"/>
      <c r="E99" s="120"/>
      <c r="F99" s="120"/>
      <c r="G99" s="120"/>
      <c r="H99" s="120"/>
      <c r="I99" s="120"/>
      <c r="J99" s="121"/>
    </row>
    <row r="100" spans="2:10" ht="13.5" thickBot="1" x14ac:dyDescent="0.25">
      <c r="B100" s="78"/>
      <c r="C100" s="79"/>
      <c r="D100" s="79"/>
      <c r="E100" s="79"/>
      <c r="F100" s="79"/>
      <c r="G100" s="79"/>
      <c r="H100" s="79"/>
      <c r="I100" s="79"/>
      <c r="J100" s="80"/>
    </row>
    <row r="101" spans="2:10" x14ac:dyDescent="0.2">
      <c r="B101" s="4"/>
      <c r="C101" s="4"/>
      <c r="D101" s="4"/>
      <c r="E101" s="4"/>
      <c r="F101" s="4"/>
      <c r="G101" s="4"/>
      <c r="H101" s="4"/>
      <c r="I101" s="4"/>
      <c r="J101" s="4"/>
    </row>
    <row r="102" spans="2:10" ht="12.95" customHeight="1" x14ac:dyDescent="0.2">
      <c r="B102" s="122" t="s">
        <v>22</v>
      </c>
      <c r="C102" s="122"/>
      <c r="D102" s="122"/>
      <c r="E102" s="122"/>
      <c r="F102" s="123">
        <v>0.99999999999999989</v>
      </c>
      <c r="G102" s="125">
        <v>2753665.6467013885</v>
      </c>
      <c r="H102" s="125"/>
      <c r="I102" s="126"/>
      <c r="J102" s="4"/>
    </row>
    <row r="103" spans="2:10" ht="12.95" customHeight="1" x14ac:dyDescent="0.2">
      <c r="B103" s="122"/>
      <c r="C103" s="122"/>
      <c r="D103" s="122"/>
      <c r="E103" s="122"/>
      <c r="F103" s="124"/>
      <c r="G103" s="125"/>
      <c r="H103" s="125"/>
      <c r="I103" s="126"/>
      <c r="J103" s="4"/>
    </row>
    <row r="104" spans="2:10" x14ac:dyDescent="0.2">
      <c r="B104" s="4"/>
      <c r="C104" s="4"/>
      <c r="D104" s="4"/>
      <c r="E104" s="4"/>
      <c r="F104" s="4"/>
      <c r="G104" s="4"/>
      <c r="H104" s="4"/>
      <c r="I104" s="4"/>
      <c r="J104" s="4"/>
    </row>
    <row r="105" spans="2:10" ht="15" x14ac:dyDescent="0.25">
      <c r="B105" s="4"/>
      <c r="C105" s="4"/>
      <c r="D105" s="4"/>
      <c r="E105" s="10"/>
      <c r="F105" s="11"/>
      <c r="G105" s="12"/>
      <c r="H105" s="4"/>
      <c r="I105" s="4"/>
      <c r="J105" s="4"/>
    </row>
    <row r="106" spans="2:10" x14ac:dyDescent="0.2">
      <c r="B106" s="4"/>
      <c r="C106" s="4"/>
      <c r="D106" s="4"/>
      <c r="H106" s="4"/>
      <c r="I106" s="4"/>
      <c r="J106" s="4"/>
    </row>
    <row r="107" spans="2:10" ht="12.75" customHeight="1" x14ac:dyDescent="0.2">
      <c r="B107" s="4"/>
      <c r="C107" s="4"/>
      <c r="D107" s="4"/>
      <c r="H107" s="4"/>
      <c r="I107" s="4"/>
      <c r="J107" s="4"/>
    </row>
    <row r="108" spans="2:10" ht="12.75" customHeight="1" x14ac:dyDescent="0.2">
      <c r="B108" s="4"/>
      <c r="C108" s="4"/>
      <c r="D108" s="4"/>
      <c r="H108" s="4"/>
      <c r="I108" s="4"/>
      <c r="J108" s="4"/>
    </row>
    <row r="109" spans="2:10" x14ac:dyDescent="0.2">
      <c r="B109" s="4"/>
      <c r="C109" s="4"/>
      <c r="D109" s="4"/>
      <c r="H109" s="4"/>
      <c r="I109" s="4"/>
      <c r="J109" s="4"/>
    </row>
    <row r="110" spans="2:10" x14ac:dyDescent="0.2">
      <c r="B110" s="4"/>
      <c r="C110" s="4"/>
      <c r="D110" s="4"/>
      <c r="H110" s="4"/>
      <c r="I110" s="4"/>
      <c r="J110" s="4"/>
    </row>
    <row r="111" spans="2:10" ht="15" x14ac:dyDescent="0.25">
      <c r="B111" s="4"/>
      <c r="C111" s="4"/>
      <c r="D111" s="4"/>
      <c r="E111" s="14"/>
      <c r="F111" s="14"/>
      <c r="G111" s="12"/>
      <c r="H111" s="4"/>
      <c r="I111" s="4"/>
      <c r="J111" s="4"/>
    </row>
    <row r="112" spans="2:10" ht="15" x14ac:dyDescent="0.25">
      <c r="B112" s="4"/>
      <c r="C112" s="4"/>
      <c r="D112" s="4"/>
      <c r="E112" s="10"/>
      <c r="F112" s="10"/>
      <c r="G112" s="12"/>
      <c r="H112" s="4"/>
      <c r="I112" s="4"/>
      <c r="J112" s="4"/>
    </row>
    <row r="113" spans="2:10" ht="15" x14ac:dyDescent="0.25">
      <c r="B113" s="4"/>
      <c r="C113" s="4"/>
      <c r="D113" s="4"/>
      <c r="E113" s="14"/>
      <c r="F113" s="14"/>
      <c r="G113" s="12"/>
      <c r="H113" s="4"/>
      <c r="I113" s="4"/>
      <c r="J113" s="4"/>
    </row>
    <row r="114" spans="2:10" ht="15" x14ac:dyDescent="0.25">
      <c r="B114" s="4"/>
      <c r="C114" s="4"/>
      <c r="D114" s="4"/>
      <c r="E114" s="10"/>
      <c r="F114" s="10"/>
      <c r="G114" s="12"/>
      <c r="H114" s="4"/>
      <c r="I114" s="4"/>
      <c r="J114" s="4"/>
    </row>
    <row r="115" spans="2:10" ht="15" x14ac:dyDescent="0.25">
      <c r="B115" s="4"/>
      <c r="C115" s="4"/>
      <c r="D115" s="4"/>
      <c r="E115" s="13"/>
      <c r="F115" s="13"/>
      <c r="G115" s="12"/>
      <c r="H115" s="4"/>
      <c r="I115" s="4"/>
      <c r="J115" s="4"/>
    </row>
    <row r="116" spans="2:10" ht="15" x14ac:dyDescent="0.25">
      <c r="B116" s="4"/>
      <c r="C116" s="4"/>
      <c r="D116" s="4"/>
      <c r="E116" s="10"/>
      <c r="F116" s="10"/>
      <c r="G116" s="12"/>
      <c r="H116" s="4"/>
      <c r="I116" s="4"/>
      <c r="J116" s="4"/>
    </row>
    <row r="117" spans="2:10" ht="15" x14ac:dyDescent="0.25">
      <c r="B117" s="4"/>
      <c r="C117" s="4"/>
      <c r="D117" s="4"/>
      <c r="E117" s="13"/>
      <c r="F117" s="13"/>
      <c r="G117" s="12"/>
      <c r="H117" s="4"/>
      <c r="I117" s="4"/>
      <c r="J117" s="4"/>
    </row>
    <row r="118" spans="2:10" ht="15" x14ac:dyDescent="0.25">
      <c r="B118" s="4"/>
      <c r="C118" s="4"/>
      <c r="D118" s="4"/>
      <c r="E118" s="10"/>
      <c r="F118" s="10"/>
      <c r="G118" s="12"/>
      <c r="H118" s="4"/>
      <c r="I118" s="4"/>
      <c r="J118" s="4"/>
    </row>
    <row r="119" spans="2:10" ht="15" x14ac:dyDescent="0.25">
      <c r="B119" s="4"/>
      <c r="C119" s="4"/>
      <c r="D119" s="4"/>
      <c r="E119" s="13"/>
      <c r="F119" s="13"/>
      <c r="G119" s="12"/>
      <c r="H119" s="4"/>
      <c r="I119" s="4"/>
      <c r="J119" s="4"/>
    </row>
    <row r="120" spans="2:10" ht="15" x14ac:dyDescent="0.25">
      <c r="B120" s="4"/>
      <c r="C120" s="4"/>
      <c r="D120" s="4"/>
      <c r="E120" s="10"/>
      <c r="F120" s="10"/>
      <c r="G120" s="15"/>
      <c r="H120" s="4"/>
      <c r="I120" s="4"/>
      <c r="J120" s="4"/>
    </row>
    <row r="121" spans="2:10" ht="15" x14ac:dyDescent="0.25">
      <c r="B121" s="4"/>
      <c r="C121" s="4"/>
      <c r="D121" s="4"/>
      <c r="E121" s="4"/>
      <c r="F121" s="4"/>
      <c r="G121" s="16"/>
      <c r="H121" s="13"/>
      <c r="I121" s="4"/>
      <c r="J121" s="4"/>
    </row>
    <row r="122" spans="2:10" ht="14.25" x14ac:dyDescent="0.2">
      <c r="B122" s="4"/>
      <c r="C122" s="4"/>
      <c r="D122" s="4"/>
      <c r="E122" s="4"/>
      <c r="F122" s="4"/>
      <c r="G122" s="17"/>
      <c r="H122" s="4"/>
      <c r="I122" s="4"/>
      <c r="J122" s="4"/>
    </row>
    <row r="123" spans="2:10" x14ac:dyDescent="0.2">
      <c r="B123" s="4"/>
      <c r="C123" s="4"/>
      <c r="D123" s="4"/>
      <c r="E123" s="4"/>
      <c r="F123" s="4"/>
      <c r="G123" s="4"/>
      <c r="H123" s="4"/>
      <c r="I123" s="4"/>
      <c r="J123" s="4"/>
    </row>
    <row r="124" spans="2:10" x14ac:dyDescent="0.2">
      <c r="B124" s="4"/>
      <c r="C124" s="4"/>
      <c r="D124" s="4"/>
      <c r="E124" s="4"/>
      <c r="F124" s="4"/>
      <c r="G124" s="4"/>
      <c r="H124" s="4"/>
      <c r="I124" s="4"/>
      <c r="J124" s="4"/>
    </row>
    <row r="125" spans="2:10" x14ac:dyDescent="0.2">
      <c r="B125" s="4"/>
      <c r="C125" s="4"/>
      <c r="D125" s="4"/>
      <c r="E125" s="4"/>
      <c r="F125" s="4"/>
      <c r="G125" s="4"/>
      <c r="H125" s="4"/>
      <c r="I125" s="4"/>
      <c r="J125" s="4"/>
    </row>
    <row r="126" spans="2:10" x14ac:dyDescent="0.2">
      <c r="B126" s="4"/>
      <c r="C126" s="4"/>
      <c r="D126" s="4"/>
      <c r="E126" s="4"/>
      <c r="F126" s="4"/>
      <c r="G126" s="4"/>
      <c r="H126" s="4"/>
      <c r="I126" s="4"/>
      <c r="J126" s="4"/>
    </row>
    <row r="127" spans="2:10" x14ac:dyDescent="0.2">
      <c r="B127" s="4"/>
      <c r="C127" s="4"/>
      <c r="D127" s="4"/>
      <c r="E127" s="4"/>
      <c r="F127" s="4"/>
      <c r="G127" s="4"/>
      <c r="H127" s="4"/>
      <c r="I127" s="4"/>
      <c r="J127" s="4"/>
    </row>
    <row r="128" spans="2:10" x14ac:dyDescent="0.2">
      <c r="B128" s="4"/>
      <c r="C128" s="4"/>
      <c r="D128" s="4"/>
      <c r="E128" s="4"/>
      <c r="F128" s="4"/>
      <c r="G128" s="4"/>
      <c r="H128" s="4"/>
      <c r="I128" s="4"/>
      <c r="J128" s="4"/>
    </row>
    <row r="129" spans="2:10" x14ac:dyDescent="0.2">
      <c r="B129" s="4"/>
      <c r="C129" s="4"/>
      <c r="D129" s="4"/>
      <c r="E129" s="4"/>
      <c r="F129" s="4"/>
      <c r="G129" s="4"/>
      <c r="H129" s="4"/>
      <c r="I129" s="4"/>
      <c r="J129" s="4"/>
    </row>
    <row r="130" spans="2:10" x14ac:dyDescent="0.2">
      <c r="B130" s="4"/>
      <c r="C130" s="4"/>
      <c r="D130" s="4"/>
      <c r="E130" s="4"/>
      <c r="F130" s="4"/>
      <c r="G130" s="4"/>
      <c r="H130" s="4"/>
      <c r="I130" s="4"/>
      <c r="J130" s="4"/>
    </row>
    <row r="131" spans="2:10" x14ac:dyDescent="0.2">
      <c r="B131" s="4"/>
      <c r="C131" s="4"/>
      <c r="D131" s="4"/>
      <c r="E131" s="4"/>
      <c r="F131" s="4"/>
      <c r="G131" s="4"/>
      <c r="H131" s="4"/>
      <c r="I131" s="4"/>
      <c r="J131" s="4"/>
    </row>
    <row r="132" spans="2:10" x14ac:dyDescent="0.2">
      <c r="B132" s="4"/>
      <c r="C132" s="4"/>
      <c r="D132" s="4"/>
      <c r="E132" s="4"/>
      <c r="F132" s="4"/>
      <c r="G132" s="4"/>
      <c r="H132" s="4"/>
      <c r="I132" s="4"/>
      <c r="J132" s="4"/>
    </row>
    <row r="133" spans="2:10" x14ac:dyDescent="0.2">
      <c r="B133" s="4"/>
      <c r="C133" s="4"/>
      <c r="D133" s="4"/>
      <c r="E133" s="4"/>
      <c r="F133" s="4"/>
      <c r="G133" s="4"/>
      <c r="H133" s="4"/>
      <c r="I133" s="4"/>
      <c r="J133" s="4"/>
    </row>
    <row r="134" spans="2:10" x14ac:dyDescent="0.2">
      <c r="B134" s="4"/>
      <c r="C134" s="4"/>
      <c r="D134" s="4"/>
      <c r="E134" s="4"/>
      <c r="F134" s="4"/>
      <c r="G134" s="4"/>
      <c r="H134" s="4"/>
      <c r="I134" s="4"/>
      <c r="J134" s="4"/>
    </row>
    <row r="135" spans="2:10" x14ac:dyDescent="0.2">
      <c r="B135" s="4"/>
      <c r="C135" s="4"/>
      <c r="D135" s="4"/>
      <c r="E135" s="4"/>
      <c r="F135" s="4"/>
      <c r="G135" s="4"/>
      <c r="H135" s="4"/>
      <c r="I135" s="4"/>
      <c r="J135" s="4"/>
    </row>
    <row r="136" spans="2:10" x14ac:dyDescent="0.2">
      <c r="B136" s="4"/>
      <c r="C136" s="4"/>
      <c r="D136" s="4"/>
      <c r="E136" s="4"/>
      <c r="F136" s="4"/>
      <c r="G136" s="4"/>
      <c r="H136" s="4"/>
      <c r="I136" s="4"/>
      <c r="J136" s="4"/>
    </row>
    <row r="137" spans="2:10" x14ac:dyDescent="0.2">
      <c r="B137" s="4"/>
      <c r="C137" s="4"/>
      <c r="D137" s="4"/>
      <c r="E137" s="4"/>
      <c r="F137" s="4"/>
      <c r="G137" s="4"/>
      <c r="H137" s="4"/>
      <c r="I137" s="4"/>
      <c r="J137" s="4"/>
    </row>
    <row r="138" spans="2:10" x14ac:dyDescent="0.2">
      <c r="B138" s="4"/>
      <c r="C138" s="4"/>
      <c r="D138" s="4"/>
      <c r="E138" s="4"/>
      <c r="F138" s="4"/>
      <c r="G138" s="4"/>
      <c r="H138" s="4"/>
      <c r="I138" s="4"/>
      <c r="J138" s="4"/>
    </row>
    <row r="139" spans="2:10" x14ac:dyDescent="0.2">
      <c r="B139" s="4"/>
      <c r="C139" s="4"/>
      <c r="D139" s="4"/>
      <c r="E139" s="4"/>
      <c r="F139" s="4"/>
      <c r="G139" s="4"/>
      <c r="H139" s="4"/>
      <c r="I139" s="4"/>
      <c r="J139" s="4"/>
    </row>
    <row r="140" spans="2:10" x14ac:dyDescent="0.2">
      <c r="B140" s="4"/>
      <c r="C140" s="4"/>
      <c r="D140" s="4"/>
      <c r="E140" s="4"/>
      <c r="F140" s="4"/>
      <c r="G140" s="4"/>
      <c r="H140" s="4"/>
      <c r="I140" s="4"/>
      <c r="J140" s="4"/>
    </row>
    <row r="141" spans="2:10" x14ac:dyDescent="0.2">
      <c r="B141" s="4"/>
      <c r="C141" s="4"/>
      <c r="D141" s="4"/>
      <c r="E141" s="4"/>
      <c r="F141" s="4"/>
      <c r="G141" s="4"/>
      <c r="H141" s="4"/>
      <c r="I141" s="4"/>
      <c r="J141" s="4"/>
    </row>
    <row r="142" spans="2:10" x14ac:dyDescent="0.2">
      <c r="B142" s="4"/>
      <c r="C142" s="4"/>
      <c r="D142" s="4"/>
      <c r="E142" s="4"/>
      <c r="F142" s="4"/>
      <c r="G142" s="4"/>
      <c r="H142" s="4"/>
      <c r="I142" s="4"/>
      <c r="J142" s="4"/>
    </row>
    <row r="143" spans="2:10" x14ac:dyDescent="0.2">
      <c r="B143" s="4"/>
      <c r="C143" s="4"/>
      <c r="D143" s="4"/>
      <c r="E143" s="4"/>
      <c r="F143" s="4"/>
      <c r="G143" s="4"/>
      <c r="H143" s="4"/>
      <c r="I143" s="4"/>
      <c r="J143" s="4"/>
    </row>
    <row r="144" spans="2:10" x14ac:dyDescent="0.2">
      <c r="B144" s="4"/>
      <c r="C144" s="4"/>
      <c r="D144" s="4"/>
      <c r="E144" s="4"/>
      <c r="F144" s="4"/>
      <c r="G144" s="4"/>
      <c r="H144" s="4"/>
      <c r="I144" s="4"/>
      <c r="J144" s="4"/>
    </row>
    <row r="145" spans="2:10" x14ac:dyDescent="0.2">
      <c r="B145" s="4"/>
      <c r="C145" s="4"/>
      <c r="D145" s="4"/>
      <c r="E145" s="4"/>
      <c r="F145" s="4"/>
      <c r="G145" s="4"/>
      <c r="H145" s="4"/>
      <c r="I145" s="4"/>
      <c r="J145" s="4"/>
    </row>
    <row r="146" spans="2:10" x14ac:dyDescent="0.2">
      <c r="B146" s="4"/>
      <c r="C146" s="4"/>
      <c r="D146" s="4"/>
      <c r="E146" s="4"/>
      <c r="F146" s="4"/>
      <c r="G146" s="4"/>
      <c r="H146" s="4"/>
      <c r="I146" s="4"/>
      <c r="J146" s="4"/>
    </row>
    <row r="147" spans="2:10" x14ac:dyDescent="0.2">
      <c r="B147" s="4"/>
      <c r="C147" s="4"/>
      <c r="D147" s="4"/>
      <c r="E147" s="4"/>
      <c r="F147" s="4"/>
      <c r="G147" s="4"/>
      <c r="H147" s="4"/>
      <c r="I147" s="4"/>
      <c r="J147" s="4"/>
    </row>
    <row r="148" spans="2:10" x14ac:dyDescent="0.2">
      <c r="B148" s="4"/>
      <c r="C148" s="4"/>
      <c r="D148" s="4"/>
      <c r="E148" s="4"/>
      <c r="F148" s="4"/>
      <c r="G148" s="4"/>
      <c r="H148" s="4"/>
      <c r="I148" s="4"/>
      <c r="J148" s="4"/>
    </row>
    <row r="149" spans="2:10" x14ac:dyDescent="0.2">
      <c r="B149" s="4"/>
      <c r="C149" s="4"/>
      <c r="D149" s="4"/>
      <c r="E149" s="4"/>
      <c r="F149" s="4"/>
      <c r="G149" s="4"/>
      <c r="H149" s="4"/>
      <c r="I149" s="4"/>
      <c r="J149" s="4"/>
    </row>
    <row r="150" spans="2:10" x14ac:dyDescent="0.2">
      <c r="B150" s="4"/>
      <c r="C150" s="4"/>
      <c r="D150" s="4"/>
      <c r="E150" s="4"/>
      <c r="F150" s="4"/>
      <c r="G150" s="4"/>
      <c r="H150" s="4"/>
      <c r="I150" s="4"/>
      <c r="J150" s="4"/>
    </row>
    <row r="151" spans="2:10" x14ac:dyDescent="0.2">
      <c r="B151" s="4"/>
      <c r="C151" s="4"/>
      <c r="D151" s="4"/>
      <c r="E151" s="4"/>
      <c r="F151" s="4"/>
      <c r="G151" s="4"/>
      <c r="H151" s="4"/>
      <c r="I151" s="4"/>
      <c r="J151" s="4"/>
    </row>
    <row r="152" spans="2:10" x14ac:dyDescent="0.2">
      <c r="B152" s="4"/>
      <c r="C152" s="4"/>
      <c r="D152" s="4"/>
      <c r="E152" s="4"/>
      <c r="F152" s="4"/>
      <c r="G152" s="4"/>
      <c r="H152" s="4"/>
      <c r="I152" s="4"/>
      <c r="J152" s="4"/>
    </row>
    <row r="153" spans="2:10" x14ac:dyDescent="0.2">
      <c r="B153" s="4"/>
      <c r="C153" s="4"/>
      <c r="D153" s="4"/>
      <c r="E153" s="4"/>
      <c r="F153" s="4"/>
      <c r="G153" s="4"/>
      <c r="H153" s="4"/>
      <c r="I153" s="4"/>
      <c r="J153" s="4"/>
    </row>
    <row r="154" spans="2:10" x14ac:dyDescent="0.2">
      <c r="B154" s="4"/>
      <c r="C154" s="4"/>
      <c r="D154" s="4"/>
      <c r="E154" s="4"/>
      <c r="F154" s="4"/>
      <c r="G154" s="4"/>
      <c r="H154" s="4"/>
      <c r="I154" s="4"/>
      <c r="J154" s="4"/>
    </row>
    <row r="155" spans="2:10" x14ac:dyDescent="0.2">
      <c r="B155" s="4"/>
      <c r="C155" s="4"/>
      <c r="D155" s="4"/>
      <c r="E155" s="4"/>
      <c r="F155" s="4"/>
      <c r="G155" s="4"/>
      <c r="H155" s="4"/>
      <c r="I155" s="4"/>
      <c r="J155" s="4"/>
    </row>
    <row r="156" spans="2:10" x14ac:dyDescent="0.2">
      <c r="B156" s="4"/>
      <c r="C156" s="4"/>
      <c r="D156" s="4"/>
      <c r="E156" s="4"/>
      <c r="F156" s="4"/>
      <c r="G156" s="4"/>
      <c r="H156" s="4"/>
      <c r="I156" s="4"/>
      <c r="J156" s="4"/>
    </row>
    <row r="157" spans="2:10" x14ac:dyDescent="0.2">
      <c r="B157" s="4"/>
      <c r="C157" s="4"/>
      <c r="D157" s="4"/>
      <c r="E157" s="4"/>
      <c r="F157" s="4"/>
      <c r="G157" s="4"/>
      <c r="H157" s="4"/>
      <c r="I157" s="4"/>
      <c r="J157" s="4"/>
    </row>
    <row r="158" spans="2:10" x14ac:dyDescent="0.2">
      <c r="B158" s="4"/>
      <c r="C158" s="4"/>
      <c r="D158" s="4"/>
      <c r="E158" s="4"/>
      <c r="F158" s="4"/>
      <c r="G158" s="4"/>
      <c r="H158" s="4"/>
      <c r="I158" s="4"/>
      <c r="J158" s="4"/>
    </row>
    <row r="159" spans="2:10" x14ac:dyDescent="0.2">
      <c r="B159" s="4"/>
      <c r="C159" s="4"/>
      <c r="D159" s="4"/>
      <c r="E159" s="4"/>
      <c r="F159" s="4"/>
      <c r="G159" s="4"/>
      <c r="H159" s="4"/>
      <c r="I159" s="4"/>
      <c r="J159" s="4"/>
    </row>
    <row r="160" spans="2:10" x14ac:dyDescent="0.2">
      <c r="B160" s="4"/>
      <c r="C160" s="4"/>
      <c r="D160" s="4"/>
      <c r="E160" s="4"/>
      <c r="F160" s="4"/>
      <c r="G160" s="4"/>
      <c r="H160" s="4"/>
      <c r="I160" s="4"/>
      <c r="J160" s="4"/>
    </row>
    <row r="161" spans="2:10" x14ac:dyDescent="0.2">
      <c r="B161" s="4"/>
      <c r="C161" s="4"/>
      <c r="D161" s="4"/>
      <c r="E161" s="4"/>
      <c r="F161" s="4"/>
      <c r="G161" s="4"/>
      <c r="H161" s="4"/>
      <c r="I161" s="4"/>
      <c r="J161" s="4"/>
    </row>
    <row r="162" spans="2:10" x14ac:dyDescent="0.2">
      <c r="B162" s="4"/>
      <c r="C162" s="4"/>
      <c r="D162" s="4"/>
      <c r="E162" s="4"/>
      <c r="F162" s="4"/>
      <c r="G162" s="4"/>
      <c r="H162" s="4"/>
      <c r="I162" s="4"/>
      <c r="J162" s="4"/>
    </row>
    <row r="163" spans="2:10" x14ac:dyDescent="0.2">
      <c r="B163" s="4"/>
      <c r="C163" s="4"/>
      <c r="D163" s="4"/>
      <c r="E163" s="4"/>
      <c r="F163" s="4"/>
      <c r="G163" s="4"/>
      <c r="H163" s="4"/>
      <c r="I163" s="4"/>
      <c r="J163" s="4"/>
    </row>
    <row r="164" spans="2:10" x14ac:dyDescent="0.2">
      <c r="B164" s="4"/>
      <c r="C164" s="4"/>
      <c r="D164" s="4"/>
      <c r="E164" s="4"/>
      <c r="F164" s="4"/>
      <c r="G164" s="4"/>
      <c r="H164" s="4"/>
      <c r="I164" s="4"/>
      <c r="J164" s="4"/>
    </row>
    <row r="165" spans="2:10" x14ac:dyDescent="0.2">
      <c r="B165" s="4"/>
      <c r="C165" s="4"/>
      <c r="D165" s="4"/>
      <c r="E165" s="4"/>
      <c r="F165" s="4"/>
      <c r="G165" s="4"/>
      <c r="H165" s="4"/>
      <c r="I165" s="4"/>
      <c r="J165" s="4"/>
    </row>
    <row r="166" spans="2:10" x14ac:dyDescent="0.2">
      <c r="B166" s="4"/>
      <c r="C166" s="4"/>
      <c r="D166" s="4"/>
      <c r="E166" s="4"/>
      <c r="F166" s="4"/>
      <c r="G166" s="4"/>
      <c r="H166" s="4"/>
      <c r="I166" s="4"/>
      <c r="J166" s="4"/>
    </row>
    <row r="167" spans="2:10" x14ac:dyDescent="0.2">
      <c r="B167" s="4"/>
      <c r="C167" s="4"/>
      <c r="D167" s="4"/>
      <c r="E167" s="4"/>
      <c r="F167" s="4"/>
      <c r="G167" s="4"/>
      <c r="H167" s="4"/>
      <c r="I167" s="4"/>
      <c r="J167" s="4"/>
    </row>
    <row r="168" spans="2:10" x14ac:dyDescent="0.2">
      <c r="B168" s="4"/>
      <c r="C168" s="4"/>
      <c r="D168" s="4"/>
      <c r="E168" s="4"/>
      <c r="F168" s="4"/>
      <c r="G168" s="4"/>
      <c r="H168" s="4"/>
      <c r="I168" s="4"/>
      <c r="J168" s="4"/>
    </row>
    <row r="169" spans="2:10" x14ac:dyDescent="0.2">
      <c r="B169" s="4"/>
      <c r="C169" s="4"/>
      <c r="D169" s="4"/>
      <c r="E169" s="4"/>
      <c r="F169" s="4"/>
      <c r="G169" s="4"/>
      <c r="H169" s="4"/>
      <c r="I169" s="4"/>
      <c r="J169" s="4"/>
    </row>
    <row r="170" spans="2:10" x14ac:dyDescent="0.2">
      <c r="B170" s="4"/>
      <c r="C170" s="4"/>
      <c r="D170" s="4"/>
      <c r="E170" s="4"/>
      <c r="F170" s="4"/>
      <c r="G170" s="4"/>
      <c r="H170" s="4"/>
      <c r="I170" s="4"/>
      <c r="J170" s="4"/>
    </row>
    <row r="171" spans="2:10" x14ac:dyDescent="0.2">
      <c r="B171" s="4"/>
      <c r="C171" s="4"/>
      <c r="D171" s="4"/>
      <c r="E171" s="4"/>
      <c r="F171" s="4"/>
      <c r="G171" s="4"/>
      <c r="H171" s="4"/>
      <c r="I171" s="4"/>
      <c r="J171" s="4"/>
    </row>
    <row r="172" spans="2:10" x14ac:dyDescent="0.2">
      <c r="B172" s="4"/>
      <c r="C172" s="4"/>
      <c r="D172" s="4"/>
      <c r="E172" s="4"/>
      <c r="F172" s="4"/>
      <c r="G172" s="4"/>
      <c r="H172" s="4"/>
      <c r="I172" s="4"/>
      <c r="J172" s="4"/>
    </row>
    <row r="173" spans="2:10" x14ac:dyDescent="0.2">
      <c r="B173" s="4"/>
      <c r="C173" s="4"/>
      <c r="D173" s="4"/>
      <c r="E173" s="4"/>
      <c r="F173" s="4"/>
      <c r="G173" s="4"/>
      <c r="H173" s="4"/>
      <c r="I173" s="4"/>
      <c r="J173" s="4"/>
    </row>
    <row r="174" spans="2:10" x14ac:dyDescent="0.2">
      <c r="B174" s="4"/>
      <c r="C174" s="4"/>
      <c r="D174" s="4"/>
      <c r="E174" s="4"/>
      <c r="F174" s="4"/>
      <c r="G174" s="4"/>
      <c r="H174" s="4"/>
      <c r="I174" s="4"/>
      <c r="J174" s="4"/>
    </row>
    <row r="175" spans="2:10" x14ac:dyDescent="0.2">
      <c r="B175" s="4"/>
      <c r="C175" s="4"/>
      <c r="D175" s="4"/>
      <c r="E175" s="4"/>
      <c r="F175" s="4"/>
      <c r="G175" s="4"/>
      <c r="H175" s="4"/>
      <c r="I175" s="4"/>
      <c r="J175" s="4"/>
    </row>
    <row r="176" spans="2:10" x14ac:dyDescent="0.2">
      <c r="B176" s="4"/>
      <c r="C176" s="4"/>
      <c r="D176" s="4"/>
      <c r="E176" s="4"/>
      <c r="F176" s="4"/>
      <c r="G176" s="4"/>
      <c r="H176" s="4"/>
      <c r="I176" s="4"/>
      <c r="J176" s="4"/>
    </row>
    <row r="177" spans="2:10" x14ac:dyDescent="0.2">
      <c r="B177" s="4"/>
      <c r="C177" s="4"/>
      <c r="D177" s="4"/>
      <c r="E177" s="4"/>
      <c r="F177" s="4"/>
      <c r="G177" s="4"/>
      <c r="H177" s="4"/>
      <c r="I177" s="4"/>
      <c r="J177" s="4"/>
    </row>
    <row r="178" spans="2:10" x14ac:dyDescent="0.2">
      <c r="B178" s="4"/>
      <c r="C178" s="4"/>
      <c r="D178" s="4"/>
      <c r="E178" s="4"/>
      <c r="F178" s="4"/>
      <c r="G178" s="4"/>
      <c r="H178" s="4"/>
      <c r="I178" s="4"/>
      <c r="J178" s="4"/>
    </row>
    <row r="179" spans="2:10" x14ac:dyDescent="0.2">
      <c r="B179" s="4"/>
      <c r="C179" s="4"/>
      <c r="D179" s="4"/>
      <c r="E179" s="4"/>
      <c r="F179" s="4"/>
      <c r="G179" s="4"/>
      <c r="H179" s="4"/>
      <c r="I179" s="4"/>
      <c r="J179" s="4"/>
    </row>
    <row r="180" spans="2:10" x14ac:dyDescent="0.2">
      <c r="B180" s="4"/>
      <c r="C180" s="4"/>
      <c r="D180" s="4"/>
      <c r="E180" s="4"/>
      <c r="F180" s="4"/>
      <c r="G180" s="4"/>
      <c r="H180" s="4"/>
      <c r="I180" s="4"/>
      <c r="J180" s="4"/>
    </row>
    <row r="181" spans="2:10" x14ac:dyDescent="0.2">
      <c r="B181" s="4"/>
      <c r="C181" s="4"/>
      <c r="D181" s="4"/>
      <c r="E181" s="4"/>
      <c r="F181" s="4"/>
      <c r="G181" s="4"/>
      <c r="H181" s="4"/>
      <c r="I181" s="4"/>
      <c r="J181" s="4"/>
    </row>
    <row r="182" spans="2:10" x14ac:dyDescent="0.2">
      <c r="B182" s="4"/>
      <c r="C182" s="4"/>
      <c r="D182" s="4"/>
      <c r="E182" s="4"/>
      <c r="F182" s="4"/>
      <c r="G182" s="4"/>
      <c r="H182" s="4"/>
      <c r="I182" s="4"/>
      <c r="J182" s="4"/>
    </row>
    <row r="183" spans="2:10" x14ac:dyDescent="0.2">
      <c r="B183" s="4"/>
      <c r="C183" s="4"/>
      <c r="D183" s="4"/>
      <c r="E183" s="4"/>
      <c r="F183" s="4"/>
      <c r="G183" s="4"/>
      <c r="H183" s="4"/>
      <c r="I183" s="4"/>
      <c r="J183" s="4"/>
    </row>
    <row r="184" spans="2:10" x14ac:dyDescent="0.2">
      <c r="B184" s="4"/>
      <c r="C184" s="4"/>
      <c r="D184" s="4"/>
      <c r="E184" s="4"/>
      <c r="F184" s="4"/>
      <c r="G184" s="4"/>
      <c r="H184" s="4"/>
      <c r="I184" s="4"/>
      <c r="J184" s="4"/>
    </row>
    <row r="185" spans="2:10" x14ac:dyDescent="0.2">
      <c r="B185" s="4"/>
      <c r="C185" s="4"/>
      <c r="D185" s="4"/>
      <c r="E185" s="4"/>
      <c r="F185" s="4"/>
      <c r="G185" s="4"/>
      <c r="H185" s="4"/>
      <c r="I185" s="4"/>
      <c r="J185" s="4"/>
    </row>
    <row r="186" spans="2:10" x14ac:dyDescent="0.2">
      <c r="B186" s="4"/>
      <c r="C186" s="4"/>
      <c r="D186" s="4"/>
      <c r="E186" s="4"/>
      <c r="F186" s="4"/>
      <c r="G186" s="4"/>
      <c r="H186" s="4"/>
      <c r="I186" s="4"/>
      <c r="J186" s="4"/>
    </row>
    <row r="187" spans="2:10" x14ac:dyDescent="0.2">
      <c r="B187" s="4"/>
      <c r="C187" s="4"/>
      <c r="D187" s="4"/>
      <c r="E187" s="4"/>
      <c r="F187" s="4"/>
      <c r="G187" s="4"/>
      <c r="H187" s="4"/>
      <c r="I187" s="4"/>
      <c r="J187" s="4"/>
    </row>
    <row r="188" spans="2:10" x14ac:dyDescent="0.2">
      <c r="B188" s="4"/>
      <c r="C188" s="4"/>
      <c r="D188" s="4"/>
      <c r="E188" s="4"/>
      <c r="F188" s="4"/>
      <c r="G188" s="4"/>
      <c r="H188" s="4"/>
      <c r="I188" s="4"/>
      <c r="J188" s="4"/>
    </row>
    <row r="189" spans="2:10" x14ac:dyDescent="0.2">
      <c r="B189" s="4"/>
      <c r="C189" s="4"/>
      <c r="D189" s="4"/>
      <c r="E189" s="4"/>
      <c r="F189" s="4"/>
      <c r="G189" s="4"/>
      <c r="H189" s="4"/>
      <c r="I189" s="4"/>
      <c r="J189" s="4"/>
    </row>
    <row r="190" spans="2:10" x14ac:dyDescent="0.2">
      <c r="B190" s="4"/>
      <c r="C190" s="4"/>
      <c r="D190" s="4"/>
      <c r="E190" s="4"/>
      <c r="F190" s="4"/>
      <c r="G190" s="4"/>
      <c r="H190" s="4"/>
      <c r="I190" s="4"/>
      <c r="J190" s="4"/>
    </row>
    <row r="191" spans="2:10" x14ac:dyDescent="0.2">
      <c r="B191" s="4"/>
      <c r="C191" s="4"/>
      <c r="D191" s="4"/>
      <c r="E191" s="4"/>
      <c r="F191" s="4"/>
      <c r="G191" s="4"/>
      <c r="H191" s="4"/>
      <c r="I191" s="4"/>
      <c r="J191" s="4"/>
    </row>
    <row r="192" spans="2:10" x14ac:dyDescent="0.2">
      <c r="B192" s="4"/>
      <c r="C192" s="4"/>
      <c r="D192" s="4"/>
      <c r="E192" s="4"/>
      <c r="F192" s="4"/>
      <c r="G192" s="4"/>
      <c r="H192" s="4"/>
      <c r="I192" s="4"/>
      <c r="J192" s="4"/>
    </row>
    <row r="193" spans="2:10" x14ac:dyDescent="0.2">
      <c r="B193" s="4"/>
      <c r="C193" s="4"/>
      <c r="D193" s="4"/>
      <c r="E193" s="4"/>
      <c r="F193" s="4"/>
      <c r="G193" s="4"/>
      <c r="H193" s="4"/>
      <c r="I193" s="4"/>
      <c r="J193" s="4"/>
    </row>
    <row r="194" spans="2:10" x14ac:dyDescent="0.2">
      <c r="B194" s="4"/>
      <c r="C194" s="4"/>
      <c r="D194" s="4"/>
      <c r="E194" s="4"/>
      <c r="F194" s="4"/>
      <c r="G194" s="4"/>
      <c r="H194" s="4"/>
      <c r="I194" s="4"/>
      <c r="J194" s="4"/>
    </row>
    <row r="195" spans="2:10" x14ac:dyDescent="0.2">
      <c r="B195" s="4"/>
      <c r="C195" s="4"/>
      <c r="D195" s="4"/>
      <c r="E195" s="4"/>
      <c r="F195" s="4"/>
      <c r="G195" s="4"/>
      <c r="H195" s="4"/>
      <c r="I195" s="4"/>
      <c r="J195" s="4"/>
    </row>
    <row r="196" spans="2:10" x14ac:dyDescent="0.2">
      <c r="B196" s="4"/>
      <c r="C196" s="4"/>
      <c r="D196" s="4"/>
      <c r="E196" s="4"/>
      <c r="F196" s="4"/>
      <c r="G196" s="4"/>
      <c r="H196" s="4"/>
      <c r="I196" s="4"/>
      <c r="J196" s="4"/>
    </row>
    <row r="197" spans="2:10" x14ac:dyDescent="0.2">
      <c r="B197" s="4"/>
      <c r="C197" s="4"/>
      <c r="D197" s="4"/>
      <c r="E197" s="4"/>
      <c r="F197" s="4"/>
      <c r="G197" s="4"/>
      <c r="H197" s="4"/>
      <c r="I197" s="4"/>
      <c r="J197" s="4"/>
    </row>
    <row r="198" spans="2:10" x14ac:dyDescent="0.2">
      <c r="B198" s="4"/>
      <c r="C198" s="4"/>
      <c r="D198" s="4"/>
      <c r="E198" s="4"/>
      <c r="F198" s="4"/>
      <c r="G198" s="4"/>
      <c r="H198" s="4"/>
      <c r="I198" s="4"/>
      <c r="J198" s="4"/>
    </row>
    <row r="199" spans="2:10" x14ac:dyDescent="0.2">
      <c r="B199" s="4"/>
      <c r="C199" s="4"/>
      <c r="D199" s="4"/>
      <c r="E199" s="4"/>
      <c r="F199" s="4"/>
      <c r="G199" s="4"/>
      <c r="H199" s="4"/>
      <c r="I199" s="4"/>
      <c r="J199" s="4"/>
    </row>
    <row r="200" spans="2:10" x14ac:dyDescent="0.2">
      <c r="B200" s="4"/>
      <c r="C200" s="4"/>
      <c r="D200" s="4"/>
      <c r="E200" s="4"/>
      <c r="F200" s="4"/>
      <c r="G200" s="4"/>
      <c r="H200" s="4"/>
      <c r="I200" s="4"/>
      <c r="J200" s="4"/>
    </row>
    <row r="201" spans="2:10" x14ac:dyDescent="0.2">
      <c r="B201" s="4"/>
      <c r="C201" s="4"/>
      <c r="D201" s="4"/>
      <c r="E201" s="4"/>
      <c r="F201" s="4"/>
      <c r="G201" s="4"/>
      <c r="H201" s="4"/>
      <c r="I201" s="4"/>
      <c r="J201" s="4"/>
    </row>
    <row r="202" spans="2:10" x14ac:dyDescent="0.2">
      <c r="B202" s="4"/>
      <c r="C202" s="4"/>
      <c r="D202" s="4"/>
      <c r="E202" s="4"/>
      <c r="F202" s="4"/>
      <c r="G202" s="4"/>
      <c r="H202" s="4"/>
      <c r="I202" s="4"/>
      <c r="J202" s="4"/>
    </row>
    <row r="203" spans="2:10" x14ac:dyDescent="0.2">
      <c r="B203" s="4"/>
      <c r="C203" s="4"/>
      <c r="D203" s="4"/>
      <c r="E203" s="4"/>
      <c r="F203" s="4"/>
      <c r="G203" s="4"/>
      <c r="H203" s="4"/>
      <c r="I203" s="4"/>
      <c r="J203" s="4"/>
    </row>
    <row r="204" spans="2:10" x14ac:dyDescent="0.2">
      <c r="B204" s="4"/>
      <c r="C204" s="4"/>
      <c r="D204" s="4"/>
      <c r="E204" s="4"/>
      <c r="F204" s="4"/>
      <c r="G204" s="4"/>
      <c r="H204" s="4"/>
      <c r="I204" s="4"/>
      <c r="J204" s="4"/>
    </row>
    <row r="205" spans="2:10" x14ac:dyDescent="0.2">
      <c r="B205" s="4"/>
      <c r="C205" s="4"/>
      <c r="D205" s="4"/>
      <c r="E205" s="4"/>
      <c r="F205" s="4"/>
      <c r="G205" s="4"/>
      <c r="H205" s="4"/>
      <c r="I205" s="4"/>
      <c r="J205" s="4"/>
    </row>
    <row r="206" spans="2:10" x14ac:dyDescent="0.2">
      <c r="B206" s="4"/>
      <c r="C206" s="4"/>
      <c r="D206" s="4"/>
      <c r="E206" s="4"/>
      <c r="F206" s="4"/>
      <c r="G206" s="4"/>
      <c r="H206" s="4"/>
      <c r="I206" s="4"/>
      <c r="J206" s="4"/>
    </row>
    <row r="207" spans="2:10" x14ac:dyDescent="0.2">
      <c r="B207" s="4"/>
      <c r="C207" s="4"/>
      <c r="D207" s="4"/>
      <c r="E207" s="4"/>
      <c r="F207" s="4"/>
      <c r="G207" s="4"/>
      <c r="H207" s="4"/>
      <c r="I207" s="4"/>
      <c r="J207" s="4"/>
    </row>
    <row r="208" spans="2:10" x14ac:dyDescent="0.2">
      <c r="B208" s="4"/>
      <c r="C208" s="4"/>
      <c r="D208" s="4"/>
      <c r="E208" s="4"/>
      <c r="F208" s="4"/>
      <c r="G208" s="4"/>
      <c r="H208" s="4"/>
      <c r="I208" s="4"/>
      <c r="J208" s="4"/>
    </row>
    <row r="209" spans="2:10" x14ac:dyDescent="0.2">
      <c r="B209" s="4"/>
      <c r="C209" s="4"/>
      <c r="D209" s="4"/>
      <c r="E209" s="4"/>
      <c r="F209" s="4"/>
      <c r="G209" s="4"/>
      <c r="H209" s="4"/>
      <c r="I209" s="4"/>
      <c r="J209" s="4"/>
    </row>
    <row r="210" spans="2:10" x14ac:dyDescent="0.2">
      <c r="B210" s="4"/>
      <c r="C210" s="4"/>
      <c r="D210" s="4"/>
      <c r="E210" s="4"/>
      <c r="F210" s="4"/>
      <c r="G210" s="4"/>
      <c r="H210" s="4"/>
      <c r="I210" s="4"/>
      <c r="J210" s="4"/>
    </row>
    <row r="211" spans="2:10" x14ac:dyDescent="0.2">
      <c r="B211" s="4"/>
      <c r="C211" s="4"/>
      <c r="D211" s="4"/>
      <c r="E211" s="4"/>
      <c r="F211" s="4"/>
      <c r="G211" s="4"/>
      <c r="H211" s="4"/>
      <c r="I211" s="4"/>
      <c r="J211" s="4"/>
    </row>
    <row r="212" spans="2:10" x14ac:dyDescent="0.2">
      <c r="B212" s="4"/>
      <c r="C212" s="4"/>
      <c r="D212" s="4"/>
      <c r="E212" s="4"/>
      <c r="F212" s="4"/>
      <c r="G212" s="4"/>
      <c r="H212" s="4"/>
      <c r="I212" s="4"/>
      <c r="J212" s="4"/>
    </row>
    <row r="213" spans="2:10" x14ac:dyDescent="0.2">
      <c r="B213" s="4"/>
      <c r="C213" s="4"/>
      <c r="D213" s="4"/>
      <c r="E213" s="4"/>
      <c r="F213" s="4"/>
      <c r="G213" s="4"/>
      <c r="H213" s="4"/>
      <c r="I213" s="4"/>
      <c r="J213" s="4"/>
    </row>
    <row r="214" spans="2:10" x14ac:dyDescent="0.2">
      <c r="B214" s="4"/>
      <c r="C214" s="4"/>
      <c r="D214" s="4"/>
      <c r="E214" s="4"/>
      <c r="F214" s="4"/>
      <c r="G214" s="4"/>
      <c r="H214" s="4"/>
      <c r="I214" s="4"/>
      <c r="J214" s="4"/>
    </row>
    <row r="215" spans="2:10" x14ac:dyDescent="0.2">
      <c r="B215" s="4"/>
      <c r="C215" s="4"/>
      <c r="D215" s="4"/>
      <c r="E215" s="4"/>
      <c r="F215" s="4"/>
      <c r="G215" s="4"/>
      <c r="H215" s="4"/>
      <c r="I215" s="4"/>
      <c r="J215" s="4"/>
    </row>
    <row r="216" spans="2:10" x14ac:dyDescent="0.2">
      <c r="B216" s="4"/>
      <c r="C216" s="4"/>
      <c r="D216" s="4"/>
      <c r="E216" s="4"/>
      <c r="F216" s="4"/>
      <c r="G216" s="4"/>
      <c r="H216" s="4"/>
      <c r="I216" s="4"/>
      <c r="J216" s="4"/>
    </row>
    <row r="217" spans="2:10" x14ac:dyDescent="0.2">
      <c r="B217" s="4"/>
      <c r="C217" s="4"/>
      <c r="D217" s="4"/>
      <c r="E217" s="4"/>
      <c r="F217" s="4"/>
      <c r="G217" s="4"/>
      <c r="H217" s="4"/>
      <c r="I217" s="4"/>
      <c r="J217" s="4"/>
    </row>
    <row r="218" spans="2:10" x14ac:dyDescent="0.2">
      <c r="B218" s="4"/>
      <c r="C218" s="4"/>
      <c r="D218" s="4"/>
      <c r="E218" s="4"/>
      <c r="F218" s="4"/>
      <c r="G218" s="4"/>
      <c r="H218" s="4"/>
      <c r="I218" s="4"/>
      <c r="J218" s="4"/>
    </row>
    <row r="219" spans="2:10" x14ac:dyDescent="0.2">
      <c r="B219" s="4"/>
      <c r="C219" s="4"/>
      <c r="D219" s="4"/>
      <c r="E219" s="4"/>
      <c r="F219" s="4"/>
      <c r="G219" s="4"/>
      <c r="H219" s="4"/>
      <c r="I219" s="4"/>
      <c r="J219" s="4"/>
    </row>
    <row r="220" spans="2:10" x14ac:dyDescent="0.2">
      <c r="B220" s="4"/>
      <c r="C220" s="4"/>
      <c r="D220" s="4"/>
      <c r="E220" s="4"/>
      <c r="F220" s="4"/>
      <c r="G220" s="4"/>
      <c r="H220" s="4"/>
      <c r="I220" s="4"/>
      <c r="J220" s="4"/>
    </row>
    <row r="221" spans="2:10" x14ac:dyDescent="0.2">
      <c r="B221" s="4"/>
      <c r="C221" s="4"/>
      <c r="D221" s="4"/>
      <c r="E221" s="4"/>
      <c r="F221" s="4"/>
      <c r="G221" s="4"/>
      <c r="H221" s="4"/>
      <c r="I221" s="4"/>
      <c r="J221" s="4"/>
    </row>
    <row r="222" spans="2:10" x14ac:dyDescent="0.2">
      <c r="B222" s="4"/>
      <c r="C222" s="4"/>
      <c r="D222" s="4"/>
      <c r="E222" s="4"/>
      <c r="F222" s="4"/>
      <c r="G222" s="4"/>
      <c r="H222" s="4"/>
      <c r="I222" s="4"/>
      <c r="J222" s="4"/>
    </row>
    <row r="223" spans="2:10" x14ac:dyDescent="0.2">
      <c r="B223" s="4"/>
      <c r="C223" s="4"/>
      <c r="D223" s="4"/>
      <c r="E223" s="4"/>
      <c r="F223" s="4"/>
      <c r="G223" s="4"/>
      <c r="H223" s="4"/>
      <c r="I223" s="4"/>
      <c r="J223" s="4"/>
    </row>
    <row r="224" spans="2:10" x14ac:dyDescent="0.2">
      <c r="B224" s="4"/>
      <c r="C224" s="4"/>
      <c r="D224" s="4"/>
      <c r="E224" s="4"/>
      <c r="F224" s="4"/>
      <c r="G224" s="4"/>
      <c r="H224" s="4"/>
      <c r="I224" s="4"/>
      <c r="J224" s="4"/>
    </row>
    <row r="225" spans="2:10" x14ac:dyDescent="0.2">
      <c r="B225" s="4"/>
      <c r="C225" s="4"/>
      <c r="D225" s="4"/>
      <c r="E225" s="4"/>
      <c r="F225" s="4"/>
      <c r="G225" s="4"/>
      <c r="H225" s="4"/>
      <c r="I225" s="4"/>
      <c r="J225" s="4"/>
    </row>
    <row r="226" spans="2:10" x14ac:dyDescent="0.2">
      <c r="B226" s="4"/>
      <c r="C226" s="4"/>
      <c r="D226" s="4"/>
      <c r="E226" s="4"/>
      <c r="F226" s="4"/>
      <c r="G226" s="4"/>
      <c r="H226" s="4"/>
      <c r="I226" s="4"/>
      <c r="J226" s="4"/>
    </row>
    <row r="227" spans="2:10" x14ac:dyDescent="0.2">
      <c r="B227" s="4"/>
      <c r="C227" s="4"/>
      <c r="D227" s="4"/>
      <c r="E227" s="4"/>
      <c r="F227" s="4"/>
      <c r="G227" s="4"/>
      <c r="H227" s="4"/>
      <c r="I227" s="4"/>
      <c r="J227" s="4"/>
    </row>
    <row r="228" spans="2:10" x14ac:dyDescent="0.2">
      <c r="B228" s="4"/>
      <c r="C228" s="4"/>
      <c r="D228" s="4"/>
      <c r="E228" s="4"/>
      <c r="F228" s="4"/>
      <c r="G228" s="4"/>
      <c r="H228" s="4"/>
      <c r="I228" s="4"/>
      <c r="J228" s="4"/>
    </row>
    <row r="229" spans="2:10" x14ac:dyDescent="0.2">
      <c r="B229" s="4"/>
      <c r="C229" s="4"/>
      <c r="D229" s="4"/>
      <c r="E229" s="4"/>
      <c r="F229" s="4"/>
      <c r="G229" s="4"/>
      <c r="H229" s="4"/>
      <c r="I229" s="4"/>
      <c r="J229" s="4"/>
    </row>
    <row r="230" spans="2:10" x14ac:dyDescent="0.2">
      <c r="B230" s="4"/>
      <c r="C230" s="4"/>
      <c r="D230" s="4"/>
      <c r="E230" s="4"/>
      <c r="F230" s="4"/>
      <c r="G230" s="4"/>
      <c r="H230" s="4"/>
      <c r="I230" s="4"/>
      <c r="J230" s="4"/>
    </row>
    <row r="231" spans="2:10" x14ac:dyDescent="0.2">
      <c r="B231" s="4"/>
      <c r="C231" s="4"/>
      <c r="D231" s="4"/>
      <c r="E231" s="4"/>
      <c r="F231" s="4"/>
      <c r="G231" s="4"/>
      <c r="H231" s="4"/>
      <c r="I231" s="4"/>
      <c r="J231" s="4"/>
    </row>
    <row r="232" spans="2:10" x14ac:dyDescent="0.2">
      <c r="B232" s="4"/>
      <c r="C232" s="4"/>
      <c r="D232" s="4"/>
      <c r="E232" s="4"/>
      <c r="F232" s="4"/>
      <c r="G232" s="4"/>
      <c r="H232" s="4"/>
      <c r="I232" s="4"/>
      <c r="J232" s="4"/>
    </row>
    <row r="233" spans="2:10" x14ac:dyDescent="0.2">
      <c r="B233" s="4"/>
      <c r="C233" s="4"/>
      <c r="D233" s="4"/>
      <c r="E233" s="4"/>
      <c r="F233" s="4"/>
      <c r="G233" s="4"/>
      <c r="H233" s="4"/>
      <c r="I233" s="4"/>
      <c r="J233" s="4"/>
    </row>
    <row r="234" spans="2:10" x14ac:dyDescent="0.2">
      <c r="B234" s="4"/>
      <c r="C234" s="4"/>
      <c r="D234" s="4"/>
      <c r="E234" s="4"/>
      <c r="F234" s="4"/>
      <c r="G234" s="4"/>
      <c r="H234" s="4"/>
      <c r="I234" s="4"/>
      <c r="J234" s="4"/>
    </row>
    <row r="235" spans="2:10" x14ac:dyDescent="0.2">
      <c r="B235" s="4"/>
      <c r="C235" s="4"/>
      <c r="D235" s="4"/>
      <c r="E235" s="4"/>
      <c r="F235" s="4"/>
      <c r="G235" s="4"/>
      <c r="H235" s="4"/>
      <c r="I235" s="4"/>
      <c r="J235" s="4"/>
    </row>
    <row r="236" spans="2:10" x14ac:dyDescent="0.2">
      <c r="B236" s="4"/>
      <c r="C236" s="4"/>
      <c r="D236" s="4"/>
      <c r="E236" s="4"/>
      <c r="F236" s="4"/>
      <c r="G236" s="4"/>
      <c r="H236" s="4"/>
      <c r="I236" s="4"/>
      <c r="J236" s="4"/>
    </row>
    <row r="237" spans="2:10" x14ac:dyDescent="0.2">
      <c r="B237" s="4"/>
      <c r="C237" s="4"/>
      <c r="D237" s="4"/>
      <c r="E237" s="4"/>
      <c r="F237" s="4"/>
      <c r="G237" s="4"/>
      <c r="H237" s="4"/>
      <c r="I237" s="4"/>
      <c r="J237" s="4"/>
    </row>
    <row r="238" spans="2:10" x14ac:dyDescent="0.2">
      <c r="B238" s="4"/>
      <c r="C238" s="4"/>
      <c r="D238" s="4"/>
      <c r="E238" s="4"/>
      <c r="F238" s="4"/>
      <c r="G238" s="4"/>
      <c r="H238" s="4"/>
      <c r="I238" s="4"/>
      <c r="J238" s="4"/>
    </row>
    <row r="239" spans="2:10" x14ac:dyDescent="0.2">
      <c r="B239" s="4"/>
      <c r="C239" s="4"/>
      <c r="D239" s="4"/>
      <c r="H239" s="4"/>
      <c r="I239" s="4"/>
      <c r="J239" s="4"/>
    </row>
  </sheetData>
  <mergeCells count="81">
    <mergeCell ref="D63:I64"/>
    <mergeCell ref="E67:I68"/>
    <mergeCell ref="D57:H57"/>
    <mergeCell ref="D60:I60"/>
    <mergeCell ref="B43:F43"/>
    <mergeCell ref="B44:F44"/>
    <mergeCell ref="B45:F45"/>
    <mergeCell ref="B46:F46"/>
    <mergeCell ref="B47:I47"/>
    <mergeCell ref="D58:H58"/>
    <mergeCell ref="D61:I61"/>
    <mergeCell ref="B56:J56"/>
    <mergeCell ref="B48:J48"/>
    <mergeCell ref="E69:G69"/>
    <mergeCell ref="H69:I69"/>
    <mergeCell ref="E73:G73"/>
    <mergeCell ref="H73:I73"/>
    <mergeCell ref="E71:G71"/>
    <mergeCell ref="H71:I71"/>
    <mergeCell ref="E72:G72"/>
    <mergeCell ref="H72:I72"/>
    <mergeCell ref="E70:G70"/>
    <mergeCell ref="H70:I70"/>
    <mergeCell ref="B15:J15"/>
    <mergeCell ref="B38:F38"/>
    <mergeCell ref="B39:F39"/>
    <mergeCell ref="B40:F40"/>
    <mergeCell ref="B42:I42"/>
    <mergeCell ref="B30:J30"/>
    <mergeCell ref="B41:J41"/>
    <mergeCell ref="B31:I31"/>
    <mergeCell ref="B22:F22"/>
    <mergeCell ref="B23:F23"/>
    <mergeCell ref="B24:F24"/>
    <mergeCell ref="B25:F25"/>
    <mergeCell ref="B26:F26"/>
    <mergeCell ref="B1:D1"/>
    <mergeCell ref="J1:J3"/>
    <mergeCell ref="B2:D2"/>
    <mergeCell ref="E2:I2"/>
    <mergeCell ref="B3:D3"/>
    <mergeCell ref="E3:I3"/>
    <mergeCell ref="F5:H5"/>
    <mergeCell ref="C7:C8"/>
    <mergeCell ref="B10:J10"/>
    <mergeCell ref="B12:E13"/>
    <mergeCell ref="F12:H12"/>
    <mergeCell ref="B11:J11"/>
    <mergeCell ref="D7:F8"/>
    <mergeCell ref="B14:J14"/>
    <mergeCell ref="B18:J18"/>
    <mergeCell ref="B37:F37"/>
    <mergeCell ref="B16:I16"/>
    <mergeCell ref="B17:F17"/>
    <mergeCell ref="B19:I19"/>
    <mergeCell ref="B20:F20"/>
    <mergeCell ref="B21:F21"/>
    <mergeCell ref="B32:F32"/>
    <mergeCell ref="B33:F33"/>
    <mergeCell ref="B34:F34"/>
    <mergeCell ref="B35:F35"/>
    <mergeCell ref="B36:F36"/>
    <mergeCell ref="B27:F27"/>
    <mergeCell ref="B28:F28"/>
    <mergeCell ref="B29:F29"/>
    <mergeCell ref="B102:E103"/>
    <mergeCell ref="I83:J83"/>
    <mergeCell ref="I91:J91"/>
    <mergeCell ref="I95:J95"/>
    <mergeCell ref="I96:J96"/>
    <mergeCell ref="B99:J99"/>
    <mergeCell ref="F102:F103"/>
    <mergeCell ref="G102:H103"/>
    <mergeCell ref="I102:I103"/>
    <mergeCell ref="B49:J49"/>
    <mergeCell ref="B52:F52"/>
    <mergeCell ref="B53:F53"/>
    <mergeCell ref="B55:I55"/>
    <mergeCell ref="B51:I51"/>
    <mergeCell ref="B50:J50"/>
    <mergeCell ref="B54:J5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C60C6-A852-4756-95E5-0E441A743E62}">
  <dimension ref="B1:S255"/>
  <sheetViews>
    <sheetView zoomScale="85" zoomScaleNormal="85" workbookViewId="0">
      <selection activeCell="C90" sqref="C90"/>
    </sheetView>
  </sheetViews>
  <sheetFormatPr baseColWidth="10" defaultColWidth="10.85546875" defaultRowHeight="12.75" x14ac:dyDescent="0.2"/>
  <cols>
    <col min="1" max="1" width="10.85546875" style="2"/>
    <col min="2" max="2" width="11.5703125" style="2" customWidth="1"/>
    <col min="3" max="3" width="8.28515625" style="2" customWidth="1"/>
    <col min="4" max="4" width="18.28515625" style="2" customWidth="1"/>
    <col min="5" max="5" width="30.7109375" style="2" customWidth="1"/>
    <col min="6" max="6" width="17.140625" style="2" customWidth="1"/>
    <col min="7" max="7" width="18.42578125" style="2" customWidth="1"/>
    <col min="8" max="8" width="19" style="2" customWidth="1"/>
    <col min="9" max="9" width="28.85546875" style="2" customWidth="1"/>
    <col min="10" max="10" width="29.85546875" style="2" customWidth="1"/>
    <col min="11" max="11" width="19.140625" style="2" bestFit="1" customWidth="1"/>
    <col min="12" max="16384" width="10.85546875" style="2"/>
  </cols>
  <sheetData>
    <row r="1" spans="2:11" ht="9.9499999999999993" customHeight="1" x14ac:dyDescent="0.2">
      <c r="B1" s="149" t="s">
        <v>0</v>
      </c>
      <c r="C1" s="149"/>
      <c r="D1" s="1"/>
      <c r="I1" s="150" t="s">
        <v>1</v>
      </c>
      <c r="J1" s="60"/>
    </row>
    <row r="2" spans="2:11" ht="11.25" customHeight="1" x14ac:dyDescent="0.2">
      <c r="B2" s="149" t="s">
        <v>2</v>
      </c>
      <c r="C2" s="149"/>
      <c r="D2" s="145" t="s">
        <v>66</v>
      </c>
      <c r="E2" s="145"/>
      <c r="F2" s="145"/>
      <c r="G2" s="145"/>
      <c r="H2" s="145"/>
      <c r="I2" s="151"/>
      <c r="J2" s="61"/>
    </row>
    <row r="3" spans="2:11" ht="20.45" customHeight="1" x14ac:dyDescent="0.2">
      <c r="B3" s="152" t="s">
        <v>3</v>
      </c>
      <c r="C3" s="152"/>
      <c r="D3" s="120" t="s">
        <v>107</v>
      </c>
      <c r="E3" s="120"/>
      <c r="F3" s="120"/>
      <c r="G3" s="120"/>
      <c r="H3" s="120"/>
      <c r="I3" s="151"/>
      <c r="J3" s="61"/>
    </row>
    <row r="5" spans="2:11" ht="14.25" x14ac:dyDescent="0.2">
      <c r="C5" s="3"/>
      <c r="D5" s="3"/>
      <c r="E5" s="127" t="s">
        <v>4</v>
      </c>
      <c r="F5" s="127"/>
      <c r="G5" s="127"/>
      <c r="I5" s="4"/>
      <c r="J5" s="4"/>
    </row>
    <row r="6" spans="2:11" ht="4.5" customHeight="1" x14ac:dyDescent="0.2">
      <c r="C6" s="3"/>
      <c r="D6" s="3"/>
      <c r="E6" s="4"/>
      <c r="F6" s="4"/>
      <c r="G6" s="5"/>
      <c r="H6" s="5"/>
      <c r="I6" s="4"/>
      <c r="J6" s="4"/>
    </row>
    <row r="7" spans="2:11" x14ac:dyDescent="0.2">
      <c r="B7" s="145" t="s">
        <v>5</v>
      </c>
      <c r="C7" s="143" t="s">
        <v>104</v>
      </c>
      <c r="D7" s="144"/>
      <c r="E7" s="144"/>
      <c r="F7" s="4"/>
      <c r="G7" s="4"/>
      <c r="H7" s="4"/>
      <c r="I7" s="4"/>
      <c r="J7" s="4"/>
    </row>
    <row r="8" spans="2:11" x14ac:dyDescent="0.2">
      <c r="B8" s="145"/>
      <c r="C8" s="144"/>
      <c r="D8" s="144"/>
      <c r="E8" s="144"/>
      <c r="F8" s="4"/>
      <c r="G8" s="3" t="s">
        <v>6</v>
      </c>
      <c r="H8" s="5" t="s">
        <v>7</v>
      </c>
      <c r="I8" s="5" t="s">
        <v>8</v>
      </c>
      <c r="J8" s="5"/>
    </row>
    <row r="10" spans="2:11" x14ac:dyDescent="0.2">
      <c r="B10" s="128" t="s">
        <v>65</v>
      </c>
      <c r="C10" s="129"/>
      <c r="D10" s="129"/>
      <c r="E10" s="129"/>
      <c r="F10" s="129"/>
      <c r="G10" s="129"/>
      <c r="H10" s="129"/>
      <c r="I10" s="129"/>
      <c r="J10" s="130"/>
    </row>
    <row r="11" spans="2:11" ht="4.5" customHeight="1" x14ac:dyDescent="0.2">
      <c r="B11" s="194"/>
      <c r="C11" s="194"/>
      <c r="D11" s="194"/>
      <c r="E11" s="194"/>
      <c r="F11" s="194"/>
      <c r="G11" s="194"/>
      <c r="H11" s="194"/>
      <c r="I11" s="194"/>
      <c r="J11" s="99"/>
    </row>
    <row r="12" spans="2:11" ht="12" customHeight="1" x14ac:dyDescent="0.2">
      <c r="B12" s="190" t="s">
        <v>9</v>
      </c>
      <c r="C12" s="190"/>
      <c r="D12" s="190"/>
      <c r="E12" s="191" t="s">
        <v>76</v>
      </c>
      <c r="F12" s="191"/>
      <c r="G12" s="191"/>
      <c r="H12" s="56" t="s">
        <v>119</v>
      </c>
      <c r="I12" s="56" t="s">
        <v>70</v>
      </c>
      <c r="J12" s="56" t="s">
        <v>71</v>
      </c>
    </row>
    <row r="13" spans="2:11" ht="12" customHeight="1" x14ac:dyDescent="0.2">
      <c r="B13" s="190"/>
      <c r="C13" s="190"/>
      <c r="D13" s="190"/>
      <c r="E13" s="57"/>
      <c r="F13" s="57" t="s">
        <v>12</v>
      </c>
      <c r="G13" s="57" t="s">
        <v>13</v>
      </c>
      <c r="H13" s="58" t="s">
        <v>14</v>
      </c>
      <c r="I13" s="58" t="s">
        <v>67</v>
      </c>
      <c r="J13" s="58"/>
    </row>
    <row r="14" spans="2:11" ht="15" customHeight="1" x14ac:dyDescent="0.2">
      <c r="B14" s="187" t="s">
        <v>24</v>
      </c>
      <c r="C14" s="187"/>
      <c r="D14" s="187"/>
      <c r="E14" s="187"/>
      <c r="F14" s="187"/>
      <c r="G14" s="187"/>
      <c r="H14" s="187"/>
      <c r="I14" s="187"/>
      <c r="J14" s="65"/>
      <c r="K14" s="6"/>
    </row>
    <row r="15" spans="2:11" s="8" customFormat="1" ht="15" customHeight="1" x14ac:dyDescent="0.2">
      <c r="B15" s="188" t="s">
        <v>50</v>
      </c>
      <c r="C15" s="188"/>
      <c r="D15" s="188"/>
      <c r="E15" s="188"/>
      <c r="F15" s="188"/>
      <c r="G15" s="188"/>
      <c r="H15" s="188"/>
      <c r="I15" s="188"/>
      <c r="J15" s="63"/>
      <c r="K15" s="7"/>
    </row>
    <row r="16" spans="2:11" ht="15" customHeight="1" x14ac:dyDescent="0.2">
      <c r="B16" s="195" t="s">
        <v>83</v>
      </c>
      <c r="C16" s="195"/>
      <c r="D16" s="195"/>
      <c r="E16" s="195"/>
      <c r="F16" s="40"/>
      <c r="G16" s="41"/>
      <c r="H16" s="42"/>
      <c r="I16" s="43">
        <f>SUM(I17:I18)</f>
        <v>660000</v>
      </c>
      <c r="J16" s="43">
        <f>J17+J18</f>
        <v>360000</v>
      </c>
      <c r="K16" s="18">
        <f>(I16*100%)/I70</f>
        <v>4.7203262708590446E-2</v>
      </c>
    </row>
    <row r="17" spans="2:11" ht="15" customHeight="1" x14ac:dyDescent="0.2">
      <c r="B17" s="196" t="s">
        <v>105</v>
      </c>
      <c r="C17" s="196"/>
      <c r="D17" s="196"/>
      <c r="E17" s="196"/>
      <c r="F17" s="40" t="s">
        <v>17</v>
      </c>
      <c r="G17" s="44">
        <v>1</v>
      </c>
      <c r="H17" s="45">
        <v>300000</v>
      </c>
      <c r="I17" s="46">
        <f t="shared" ref="I17" si="0">H17*G17</f>
        <v>300000</v>
      </c>
      <c r="J17" s="46">
        <v>0</v>
      </c>
      <c r="K17" s="6"/>
    </row>
    <row r="18" spans="2:11" ht="15" customHeight="1" x14ac:dyDescent="0.2">
      <c r="B18" s="196" t="s">
        <v>25</v>
      </c>
      <c r="C18" s="196"/>
      <c r="D18" s="196"/>
      <c r="E18" s="196"/>
      <c r="F18" s="40" t="s">
        <v>17</v>
      </c>
      <c r="G18" s="44">
        <v>2</v>
      </c>
      <c r="H18" s="45">
        <v>180000</v>
      </c>
      <c r="I18" s="46">
        <f>H18*G18</f>
        <v>360000</v>
      </c>
      <c r="J18" s="46">
        <v>360000</v>
      </c>
      <c r="K18" s="6"/>
    </row>
    <row r="19" spans="2:11" ht="15" customHeight="1" x14ac:dyDescent="0.2">
      <c r="B19" s="188" t="s">
        <v>51</v>
      </c>
      <c r="C19" s="188"/>
      <c r="D19" s="188"/>
      <c r="E19" s="188"/>
      <c r="F19" s="188"/>
      <c r="G19" s="188"/>
      <c r="H19" s="188"/>
      <c r="I19" s="188"/>
      <c r="J19" s="63"/>
      <c r="K19" s="6"/>
    </row>
    <row r="20" spans="2:11" ht="15" customHeight="1" x14ac:dyDescent="0.2">
      <c r="B20" s="187" t="s">
        <v>81</v>
      </c>
      <c r="C20" s="187"/>
      <c r="D20" s="187"/>
      <c r="E20" s="187"/>
      <c r="F20" s="100"/>
      <c r="G20" s="100"/>
      <c r="H20" s="100"/>
      <c r="I20" s="49">
        <f>SUM(I21:I33)</f>
        <v>2835000</v>
      </c>
      <c r="J20" s="49">
        <f>SUM(J21:J33)</f>
        <v>2275000</v>
      </c>
      <c r="K20" s="18">
        <f>I20*100%/I70</f>
        <v>0.20275946936189987</v>
      </c>
    </row>
    <row r="21" spans="2:11" ht="15" customHeight="1" x14ac:dyDescent="0.2">
      <c r="B21" s="197" t="s">
        <v>77</v>
      </c>
      <c r="C21" s="197"/>
      <c r="D21" s="197"/>
      <c r="E21" s="197"/>
      <c r="F21" s="40" t="s">
        <v>26</v>
      </c>
      <c r="G21" s="40">
        <v>4</v>
      </c>
      <c r="H21" s="50">
        <v>35000</v>
      </c>
      <c r="I21" s="50">
        <f>H21*G21</f>
        <v>140000</v>
      </c>
      <c r="J21" s="50">
        <f t="shared" ref="J21:J27" si="1">G21*H21</f>
        <v>140000</v>
      </c>
      <c r="K21" s="6"/>
    </row>
    <row r="22" spans="2:11" ht="15" customHeight="1" x14ac:dyDescent="0.2">
      <c r="B22" s="197" t="s">
        <v>37</v>
      </c>
      <c r="C22" s="197"/>
      <c r="D22" s="197"/>
      <c r="E22" s="197"/>
      <c r="F22" s="40" t="s">
        <v>26</v>
      </c>
      <c r="G22" s="40">
        <v>4</v>
      </c>
      <c r="H22" s="50">
        <v>35000</v>
      </c>
      <c r="I22" s="50">
        <f t="shared" ref="I22:I33" si="2">H22*G22</f>
        <v>140000</v>
      </c>
      <c r="J22" s="50">
        <f t="shared" si="1"/>
        <v>140000</v>
      </c>
      <c r="K22" s="6"/>
    </row>
    <row r="23" spans="2:11" ht="15" customHeight="1" x14ac:dyDescent="0.2">
      <c r="B23" s="197" t="s">
        <v>82</v>
      </c>
      <c r="C23" s="197"/>
      <c r="D23" s="197"/>
      <c r="E23" s="197"/>
      <c r="F23" s="40" t="s">
        <v>26</v>
      </c>
      <c r="G23" s="40">
        <v>2</v>
      </c>
      <c r="H23" s="50">
        <v>35000</v>
      </c>
      <c r="I23" s="50">
        <f t="shared" si="2"/>
        <v>70000</v>
      </c>
      <c r="J23" s="50">
        <f t="shared" si="1"/>
        <v>70000</v>
      </c>
      <c r="K23" s="6"/>
    </row>
    <row r="24" spans="2:11" ht="15" customHeight="1" x14ac:dyDescent="0.2">
      <c r="B24" s="197" t="s">
        <v>27</v>
      </c>
      <c r="C24" s="197"/>
      <c r="D24" s="197"/>
      <c r="E24" s="197"/>
      <c r="F24" s="40" t="s">
        <v>26</v>
      </c>
      <c r="G24" s="40">
        <v>10</v>
      </c>
      <c r="H24" s="50">
        <v>35000</v>
      </c>
      <c r="I24" s="50">
        <f t="shared" si="2"/>
        <v>350000</v>
      </c>
      <c r="J24" s="50">
        <f t="shared" si="1"/>
        <v>350000</v>
      </c>
      <c r="K24" s="6"/>
    </row>
    <row r="25" spans="2:11" ht="15" customHeight="1" x14ac:dyDescent="0.2">
      <c r="B25" s="197" t="s">
        <v>78</v>
      </c>
      <c r="C25" s="197"/>
      <c r="D25" s="197"/>
      <c r="E25" s="197"/>
      <c r="F25" s="40" t="s">
        <v>26</v>
      </c>
      <c r="G25" s="40">
        <v>3</v>
      </c>
      <c r="H25" s="50">
        <v>35000</v>
      </c>
      <c r="I25" s="50">
        <f t="shared" si="2"/>
        <v>105000</v>
      </c>
      <c r="J25" s="50">
        <f t="shared" si="1"/>
        <v>105000</v>
      </c>
    </row>
    <row r="26" spans="2:11" ht="15" customHeight="1" x14ac:dyDescent="0.2">
      <c r="B26" s="197" t="s">
        <v>28</v>
      </c>
      <c r="C26" s="197"/>
      <c r="D26" s="197"/>
      <c r="E26" s="197"/>
      <c r="F26" s="40" t="s">
        <v>26</v>
      </c>
      <c r="G26" s="40">
        <v>16</v>
      </c>
      <c r="H26" s="50">
        <v>35000</v>
      </c>
      <c r="I26" s="50">
        <f t="shared" si="2"/>
        <v>560000</v>
      </c>
      <c r="J26" s="50">
        <f t="shared" si="1"/>
        <v>560000</v>
      </c>
    </row>
    <row r="27" spans="2:11" ht="15" customHeight="1" x14ac:dyDescent="0.2">
      <c r="B27" s="197" t="s">
        <v>38</v>
      </c>
      <c r="C27" s="197"/>
      <c r="D27" s="197"/>
      <c r="E27" s="197"/>
      <c r="F27" s="40" t="s">
        <v>26</v>
      </c>
      <c r="G27" s="40">
        <v>2</v>
      </c>
      <c r="H27" s="50">
        <v>35000</v>
      </c>
      <c r="I27" s="50">
        <f t="shared" si="2"/>
        <v>70000</v>
      </c>
      <c r="J27" s="50">
        <f t="shared" si="1"/>
        <v>70000</v>
      </c>
      <c r="K27" s="6"/>
    </row>
    <row r="28" spans="2:11" ht="15" customHeight="1" x14ac:dyDescent="0.2">
      <c r="B28" s="197" t="s">
        <v>39</v>
      </c>
      <c r="C28" s="197"/>
      <c r="D28" s="197"/>
      <c r="E28" s="197"/>
      <c r="F28" s="40" t="s">
        <v>26</v>
      </c>
      <c r="G28" s="40">
        <v>4</v>
      </c>
      <c r="H28" s="50">
        <v>35000</v>
      </c>
      <c r="I28" s="50">
        <f t="shared" si="2"/>
        <v>140000</v>
      </c>
      <c r="J28" s="50">
        <v>0</v>
      </c>
      <c r="K28" s="6"/>
    </row>
    <row r="29" spans="2:11" ht="15" customHeight="1" x14ac:dyDescent="0.2">
      <c r="B29" s="197" t="s">
        <v>79</v>
      </c>
      <c r="C29" s="197"/>
      <c r="D29" s="197"/>
      <c r="E29" s="197"/>
      <c r="F29" s="40" t="s">
        <v>26</v>
      </c>
      <c r="G29" s="40">
        <v>4</v>
      </c>
      <c r="H29" s="50">
        <v>35000</v>
      </c>
      <c r="I29" s="50">
        <f t="shared" si="2"/>
        <v>140000</v>
      </c>
      <c r="J29" s="50">
        <v>0</v>
      </c>
      <c r="K29" s="6"/>
    </row>
    <row r="30" spans="2:11" ht="15" customHeight="1" x14ac:dyDescent="0.2">
      <c r="B30" s="197" t="s">
        <v>29</v>
      </c>
      <c r="C30" s="197"/>
      <c r="D30" s="197"/>
      <c r="E30" s="197"/>
      <c r="F30" s="40" t="s">
        <v>26</v>
      </c>
      <c r="G30" s="40">
        <v>4</v>
      </c>
      <c r="H30" s="50">
        <v>35000</v>
      </c>
      <c r="I30" s="50">
        <f t="shared" si="2"/>
        <v>140000</v>
      </c>
      <c r="J30" s="50">
        <f>G30*H30</f>
        <v>140000</v>
      </c>
      <c r="K30" s="6"/>
    </row>
    <row r="31" spans="2:11" ht="15" customHeight="1" x14ac:dyDescent="0.2">
      <c r="B31" s="197" t="s">
        <v>15</v>
      </c>
      <c r="C31" s="197"/>
      <c r="D31" s="197"/>
      <c r="E31" s="197"/>
      <c r="F31" s="40" t="s">
        <v>26</v>
      </c>
      <c r="G31" s="40">
        <v>8</v>
      </c>
      <c r="H31" s="50">
        <v>35000</v>
      </c>
      <c r="I31" s="50">
        <f t="shared" si="2"/>
        <v>280000</v>
      </c>
      <c r="J31" s="50">
        <v>0</v>
      </c>
      <c r="K31" s="6"/>
    </row>
    <row r="32" spans="2:11" ht="15" customHeight="1" x14ac:dyDescent="0.2">
      <c r="B32" s="197" t="s">
        <v>40</v>
      </c>
      <c r="C32" s="197"/>
      <c r="D32" s="197"/>
      <c r="E32" s="197"/>
      <c r="F32" s="40" t="s">
        <v>26</v>
      </c>
      <c r="G32" s="40">
        <v>12</v>
      </c>
      <c r="H32" s="50">
        <v>35000</v>
      </c>
      <c r="I32" s="50">
        <f t="shared" si="2"/>
        <v>420000</v>
      </c>
      <c r="J32" s="50">
        <f t="shared" ref="J32:J33" si="3">G32*H32</f>
        <v>420000</v>
      </c>
    </row>
    <row r="33" spans="2:11" ht="15" customHeight="1" x14ac:dyDescent="0.2">
      <c r="B33" s="197" t="s">
        <v>41</v>
      </c>
      <c r="C33" s="197"/>
      <c r="D33" s="197"/>
      <c r="E33" s="197"/>
      <c r="F33" s="40" t="s">
        <v>26</v>
      </c>
      <c r="G33" s="40">
        <v>8</v>
      </c>
      <c r="H33" s="50">
        <v>35000</v>
      </c>
      <c r="I33" s="50">
        <f t="shared" si="2"/>
        <v>280000</v>
      </c>
      <c r="J33" s="50">
        <f t="shared" si="3"/>
        <v>280000</v>
      </c>
      <c r="K33" s="6"/>
    </row>
    <row r="34" spans="2:11" ht="15" customHeight="1" x14ac:dyDescent="0.2">
      <c r="B34" s="188" t="s">
        <v>42</v>
      </c>
      <c r="C34" s="188"/>
      <c r="D34" s="188"/>
      <c r="E34" s="188"/>
      <c r="F34" s="188"/>
      <c r="G34" s="188"/>
      <c r="H34" s="188"/>
      <c r="I34" s="188"/>
      <c r="J34" s="63"/>
      <c r="K34" s="6"/>
    </row>
    <row r="35" spans="2:11" s="8" customFormat="1" ht="15" customHeight="1" x14ac:dyDescent="0.2">
      <c r="B35" s="63"/>
      <c r="C35" s="187"/>
      <c r="D35" s="187"/>
      <c r="E35" s="187"/>
      <c r="F35" s="187"/>
      <c r="G35" s="187"/>
      <c r="H35" s="187"/>
      <c r="I35" s="43">
        <f>SUM(I36:I45)</f>
        <v>1571900</v>
      </c>
      <c r="J35" s="43">
        <f>SUM(J36:J45)</f>
        <v>1663900</v>
      </c>
      <c r="K35" s="18">
        <f>I35*100%/I70</f>
        <v>0.11242243735095958</v>
      </c>
    </row>
    <row r="36" spans="2:11" ht="15" customHeight="1" x14ac:dyDescent="0.2">
      <c r="B36" s="197" t="s">
        <v>84</v>
      </c>
      <c r="C36" s="197"/>
      <c r="D36" s="197"/>
      <c r="E36" s="197"/>
      <c r="F36" s="40" t="s">
        <v>32</v>
      </c>
      <c r="G36" s="44">
        <v>3</v>
      </c>
      <c r="H36" s="45">
        <v>37800</v>
      </c>
      <c r="I36" s="46">
        <f>H36*G36</f>
        <v>113400</v>
      </c>
      <c r="J36" s="46">
        <f>G36*H36</f>
        <v>113400</v>
      </c>
      <c r="K36" s="6"/>
    </row>
    <row r="37" spans="2:11" ht="15" customHeight="1" x14ac:dyDescent="0.2">
      <c r="B37" s="197" t="s">
        <v>30</v>
      </c>
      <c r="C37" s="197"/>
      <c r="D37" s="197"/>
      <c r="E37" s="197"/>
      <c r="F37" s="40" t="s">
        <v>31</v>
      </c>
      <c r="G37" s="44">
        <v>5</v>
      </c>
      <c r="H37" s="45">
        <v>12000</v>
      </c>
      <c r="I37" s="46">
        <f t="shared" ref="I37:I45" si="4">H37*G37</f>
        <v>60000</v>
      </c>
      <c r="J37" s="46">
        <f>G37*10000</f>
        <v>50000</v>
      </c>
      <c r="K37" s="6"/>
    </row>
    <row r="38" spans="2:11" ht="15" customHeight="1" x14ac:dyDescent="0.2">
      <c r="B38" s="197" t="s">
        <v>85</v>
      </c>
      <c r="C38" s="197"/>
      <c r="D38" s="197"/>
      <c r="E38" s="197"/>
      <c r="F38" s="40" t="s">
        <v>16</v>
      </c>
      <c r="G38" s="44">
        <v>1</v>
      </c>
      <c r="H38" s="45">
        <v>92000</v>
      </c>
      <c r="I38" s="46">
        <f t="shared" si="4"/>
        <v>92000</v>
      </c>
      <c r="J38" s="46">
        <f t="shared" ref="J38:J45" si="5">G38*H38</f>
        <v>92000</v>
      </c>
      <c r="K38" s="6"/>
    </row>
    <row r="39" spans="2:11" ht="15" customHeight="1" x14ac:dyDescent="0.2">
      <c r="B39" s="197" t="s">
        <v>120</v>
      </c>
      <c r="C39" s="197"/>
      <c r="D39" s="197"/>
      <c r="E39" s="197"/>
      <c r="F39" s="40" t="s">
        <v>16</v>
      </c>
      <c r="G39" s="44">
        <v>4</v>
      </c>
      <c r="H39" s="45">
        <v>17000</v>
      </c>
      <c r="I39" s="46">
        <f t="shared" si="4"/>
        <v>68000</v>
      </c>
      <c r="J39" s="46">
        <v>0</v>
      </c>
      <c r="K39" s="6"/>
    </row>
    <row r="40" spans="2:11" ht="15" customHeight="1" x14ac:dyDescent="0.2">
      <c r="B40" s="197" t="s">
        <v>121</v>
      </c>
      <c r="C40" s="197"/>
      <c r="D40" s="197"/>
      <c r="E40" s="197"/>
      <c r="F40" s="40" t="s">
        <v>17</v>
      </c>
      <c r="G40" s="44">
        <v>100</v>
      </c>
      <c r="H40" s="45">
        <v>1400</v>
      </c>
      <c r="I40" s="46">
        <f t="shared" si="4"/>
        <v>140000</v>
      </c>
      <c r="J40" s="46">
        <f t="shared" si="5"/>
        <v>140000</v>
      </c>
      <c r="K40" s="6"/>
    </row>
    <row r="41" spans="2:11" ht="15" customHeight="1" x14ac:dyDescent="0.2">
      <c r="B41" s="197" t="s">
        <v>80</v>
      </c>
      <c r="C41" s="197"/>
      <c r="D41" s="197"/>
      <c r="E41" s="197"/>
      <c r="F41" s="40" t="s">
        <v>17</v>
      </c>
      <c r="G41" s="44">
        <v>50</v>
      </c>
      <c r="H41" s="45">
        <v>20000</v>
      </c>
      <c r="I41" s="46">
        <f t="shared" si="4"/>
        <v>1000000</v>
      </c>
      <c r="J41" s="46">
        <f t="shared" si="5"/>
        <v>1000000</v>
      </c>
      <c r="K41" s="6"/>
    </row>
    <row r="42" spans="2:11" ht="15" customHeight="1" x14ac:dyDescent="0.2">
      <c r="B42" s="197" t="s">
        <v>122</v>
      </c>
      <c r="C42" s="197"/>
      <c r="D42" s="197"/>
      <c r="E42" s="197"/>
      <c r="F42" s="40" t="s">
        <v>31</v>
      </c>
      <c r="G42" s="44">
        <v>1</v>
      </c>
      <c r="H42" s="45">
        <v>170000</v>
      </c>
      <c r="I42" s="46"/>
      <c r="J42" s="46">
        <f t="shared" si="5"/>
        <v>170000</v>
      </c>
      <c r="K42" s="6"/>
    </row>
    <row r="43" spans="2:11" ht="15" customHeight="1" x14ac:dyDescent="0.2">
      <c r="B43" s="197" t="s">
        <v>52</v>
      </c>
      <c r="C43" s="197"/>
      <c r="D43" s="197"/>
      <c r="E43" s="197"/>
      <c r="F43" s="40" t="s">
        <v>31</v>
      </c>
      <c r="G43" s="44">
        <v>2</v>
      </c>
      <c r="H43" s="45">
        <v>27000</v>
      </c>
      <c r="I43" s="46">
        <f t="shared" si="4"/>
        <v>54000</v>
      </c>
      <c r="J43" s="46">
        <f t="shared" si="5"/>
        <v>54000</v>
      </c>
      <c r="K43" s="6"/>
    </row>
    <row r="44" spans="2:11" ht="15" customHeight="1" x14ac:dyDescent="0.2">
      <c r="B44" s="197" t="s">
        <v>110</v>
      </c>
      <c r="C44" s="197"/>
      <c r="D44" s="197"/>
      <c r="E44" s="197"/>
      <c r="F44" s="40" t="s">
        <v>31</v>
      </c>
      <c r="G44" s="44">
        <v>1</v>
      </c>
      <c r="H44" s="45">
        <v>6500</v>
      </c>
      <c r="I44" s="46">
        <f t="shared" si="4"/>
        <v>6500</v>
      </c>
      <c r="J44" s="46">
        <f t="shared" si="5"/>
        <v>6500</v>
      </c>
      <c r="K44" s="6"/>
    </row>
    <row r="45" spans="2:11" ht="15" customHeight="1" x14ac:dyDescent="0.2">
      <c r="B45" s="197" t="s">
        <v>86</v>
      </c>
      <c r="C45" s="197"/>
      <c r="D45" s="197"/>
      <c r="E45" s="197"/>
      <c r="F45" s="40" t="s">
        <v>32</v>
      </c>
      <c r="G45" s="44">
        <v>1</v>
      </c>
      <c r="H45" s="45">
        <v>38000</v>
      </c>
      <c r="I45" s="46">
        <f t="shared" si="4"/>
        <v>38000</v>
      </c>
      <c r="J45" s="46">
        <f t="shared" si="5"/>
        <v>38000</v>
      </c>
      <c r="K45" s="6"/>
    </row>
    <row r="46" spans="2:11" ht="15" customHeight="1" x14ac:dyDescent="0.2">
      <c r="B46" s="188" t="s">
        <v>34</v>
      </c>
      <c r="C46" s="188"/>
      <c r="D46" s="188"/>
      <c r="E46" s="188"/>
      <c r="F46" s="188"/>
      <c r="G46" s="188"/>
      <c r="H46" s="188"/>
      <c r="I46" s="188"/>
      <c r="J46" s="63"/>
      <c r="K46" s="6"/>
    </row>
    <row r="47" spans="2:11" ht="15" customHeight="1" x14ac:dyDescent="0.2">
      <c r="B47" s="187" t="s">
        <v>54</v>
      </c>
      <c r="C47" s="187"/>
      <c r="D47" s="187"/>
      <c r="E47" s="187"/>
      <c r="F47" s="187"/>
      <c r="G47" s="187"/>
      <c r="H47" s="187"/>
      <c r="I47" s="52">
        <f>I50+I49+I48</f>
        <v>107000</v>
      </c>
      <c r="J47" s="52">
        <f>SUM(J48:J51)</f>
        <v>146583</v>
      </c>
      <c r="K47" s="18">
        <f>I47*100%/I70</f>
        <v>7.6526501663926935E-3</v>
      </c>
    </row>
    <row r="48" spans="2:11" ht="15" customHeight="1" x14ac:dyDescent="0.2">
      <c r="B48" s="197" t="s">
        <v>49</v>
      </c>
      <c r="C48" s="197"/>
      <c r="D48" s="197"/>
      <c r="E48" s="197"/>
      <c r="F48" s="40" t="s">
        <v>17</v>
      </c>
      <c r="G48" s="40">
        <v>1</v>
      </c>
      <c r="H48" s="64">
        <v>21000</v>
      </c>
      <c r="I48" s="54">
        <f>H48*G48</f>
        <v>21000</v>
      </c>
      <c r="J48" s="54">
        <f>G48*H48</f>
        <v>21000</v>
      </c>
      <c r="K48" s="6"/>
    </row>
    <row r="49" spans="2:19" ht="15" customHeight="1" x14ac:dyDescent="0.2">
      <c r="B49" s="197" t="s">
        <v>94</v>
      </c>
      <c r="C49" s="197"/>
      <c r="D49" s="197"/>
      <c r="E49" s="197"/>
      <c r="F49" s="40" t="s">
        <v>17</v>
      </c>
      <c r="G49" s="40">
        <v>2</v>
      </c>
      <c r="H49" s="64">
        <v>15000</v>
      </c>
      <c r="I49" s="54">
        <f t="shared" ref="I49:I50" si="6">H49*G49</f>
        <v>30000</v>
      </c>
      <c r="J49" s="54">
        <f>G49*H49</f>
        <v>30000</v>
      </c>
      <c r="K49" s="6"/>
    </row>
    <row r="50" spans="2:19" ht="15" customHeight="1" x14ac:dyDescent="0.2">
      <c r="B50" s="197" t="s">
        <v>53</v>
      </c>
      <c r="C50" s="197"/>
      <c r="D50" s="197"/>
      <c r="E50" s="197"/>
      <c r="F50" s="40" t="s">
        <v>17</v>
      </c>
      <c r="G50" s="40">
        <v>2</v>
      </c>
      <c r="H50" s="64">
        <v>28000</v>
      </c>
      <c r="I50" s="54">
        <f t="shared" si="6"/>
        <v>56000</v>
      </c>
      <c r="J50" s="54">
        <f>G50*H50</f>
        <v>56000</v>
      </c>
      <c r="K50" s="6"/>
    </row>
    <row r="51" spans="2:19" ht="15" customHeight="1" x14ac:dyDescent="0.2">
      <c r="B51" s="159" t="s">
        <v>123</v>
      </c>
      <c r="C51" s="160"/>
      <c r="D51" s="160"/>
      <c r="E51" s="161"/>
      <c r="F51" s="40" t="s">
        <v>17</v>
      </c>
      <c r="G51" s="40">
        <v>1</v>
      </c>
      <c r="H51" s="64">
        <v>39583</v>
      </c>
      <c r="I51" s="54">
        <v>0</v>
      </c>
      <c r="J51" s="54">
        <f>G51*H51</f>
        <v>39583</v>
      </c>
      <c r="K51" s="6"/>
    </row>
    <row r="52" spans="2:19" ht="15" customHeight="1" x14ac:dyDescent="0.2">
      <c r="B52" s="187" t="s">
        <v>88</v>
      </c>
      <c r="C52" s="187"/>
      <c r="D52" s="187"/>
      <c r="E52" s="187"/>
      <c r="F52" s="187"/>
      <c r="G52" s="187"/>
      <c r="H52" s="187"/>
      <c r="I52" s="55">
        <f>I16+I20+I35+I47</f>
        <v>5173900</v>
      </c>
      <c r="J52" s="55">
        <f>J16+J20+J35+J47</f>
        <v>4445483</v>
      </c>
      <c r="K52" s="6"/>
    </row>
    <row r="53" spans="2:19" ht="15" customHeight="1" x14ac:dyDescent="0.2">
      <c r="B53" s="188"/>
      <c r="C53" s="188"/>
      <c r="D53" s="188"/>
      <c r="E53" s="188"/>
      <c r="F53" s="188"/>
      <c r="G53" s="188"/>
      <c r="H53" s="188"/>
      <c r="I53" s="188"/>
      <c r="J53" s="63"/>
      <c r="K53" s="6"/>
    </row>
    <row r="54" spans="2:19" ht="15" customHeight="1" x14ac:dyDescent="0.2">
      <c r="B54" s="187" t="s">
        <v>60</v>
      </c>
      <c r="C54" s="187"/>
      <c r="D54" s="187"/>
      <c r="E54" s="187"/>
      <c r="F54" s="187"/>
      <c r="G54" s="187"/>
      <c r="H54" s="187"/>
      <c r="I54" s="187"/>
      <c r="J54" s="65"/>
      <c r="K54" s="6"/>
    </row>
    <row r="55" spans="2:19" s="8" customFormat="1" ht="15" customHeight="1" x14ac:dyDescent="0.2">
      <c r="B55" s="188" t="s">
        <v>43</v>
      </c>
      <c r="C55" s="188"/>
      <c r="D55" s="188"/>
      <c r="E55" s="188"/>
      <c r="F55" s="188"/>
      <c r="G55" s="188"/>
      <c r="H55" s="188"/>
      <c r="I55" s="188"/>
      <c r="J55" s="63"/>
      <c r="K55" s="6"/>
      <c r="L55" s="2"/>
      <c r="M55" s="2"/>
      <c r="N55" s="2"/>
      <c r="O55" s="2"/>
      <c r="P55" s="2"/>
      <c r="Q55" s="2"/>
      <c r="R55" s="2"/>
      <c r="S55" s="2"/>
    </row>
    <row r="56" spans="2:19" s="8" customFormat="1" ht="15" customHeight="1" x14ac:dyDescent="0.2">
      <c r="B56" s="187" t="s">
        <v>33</v>
      </c>
      <c r="C56" s="187"/>
      <c r="D56" s="187"/>
      <c r="E56" s="187"/>
      <c r="F56" s="187"/>
      <c r="G56" s="187"/>
      <c r="H56" s="187"/>
      <c r="I56" s="43">
        <f>I58+I57</f>
        <v>4950000</v>
      </c>
      <c r="J56" s="43">
        <f>SUM(J57:J58)</f>
        <v>0</v>
      </c>
      <c r="K56" s="6"/>
      <c r="L56" s="2"/>
      <c r="M56" s="2"/>
      <c r="N56" s="2"/>
      <c r="O56" s="2"/>
      <c r="P56" s="2"/>
      <c r="Q56" s="2"/>
      <c r="R56" s="2"/>
      <c r="S56" s="2"/>
    </row>
    <row r="57" spans="2:19" s="8" customFormat="1" ht="15" customHeight="1" x14ac:dyDescent="0.2">
      <c r="B57" s="196" t="s">
        <v>44</v>
      </c>
      <c r="C57" s="196"/>
      <c r="D57" s="196"/>
      <c r="E57" s="196"/>
      <c r="F57" s="40" t="s">
        <v>17</v>
      </c>
      <c r="G57" s="44">
        <v>1</v>
      </c>
      <c r="H57" s="45">
        <f>15000000/4</f>
        <v>3750000</v>
      </c>
      <c r="I57" s="46">
        <f>H57*G57</f>
        <v>3750000</v>
      </c>
      <c r="J57" s="46">
        <v>0</v>
      </c>
      <c r="K57" s="18">
        <f>I56*100%/I70</f>
        <v>0.35402447031442835</v>
      </c>
      <c r="L57" s="2"/>
      <c r="M57" s="2"/>
      <c r="N57" s="2"/>
      <c r="O57" s="2"/>
      <c r="P57" s="2"/>
      <c r="Q57" s="2"/>
      <c r="R57" s="2"/>
      <c r="S57" s="2"/>
    </row>
    <row r="58" spans="2:19" ht="15" customHeight="1" x14ac:dyDescent="0.2">
      <c r="B58" s="196" t="s">
        <v>45</v>
      </c>
      <c r="C58" s="196"/>
      <c r="D58" s="196"/>
      <c r="E58" s="196"/>
      <c r="F58" s="40" t="s">
        <v>17</v>
      </c>
      <c r="G58" s="44">
        <v>1</v>
      </c>
      <c r="H58" s="45">
        <f>15000000*8%</f>
        <v>1200000</v>
      </c>
      <c r="I58" s="46">
        <f>H58*G58</f>
        <v>1200000</v>
      </c>
      <c r="J58" s="46">
        <v>0</v>
      </c>
    </row>
    <row r="59" spans="2:19" ht="15" customHeight="1" x14ac:dyDescent="0.2">
      <c r="B59" s="187" t="s">
        <v>56</v>
      </c>
      <c r="C59" s="187"/>
      <c r="D59" s="187"/>
      <c r="E59" s="187"/>
      <c r="F59" s="187"/>
      <c r="G59" s="187"/>
      <c r="H59" s="187"/>
      <c r="I59" s="43">
        <f>SUM(I60:I66)</f>
        <v>3858184.333333333</v>
      </c>
      <c r="J59" s="43">
        <f>SUM(J60:J67)</f>
        <v>1194548</v>
      </c>
    </row>
    <row r="60" spans="2:19" s="8" customFormat="1" ht="15" customHeight="1" x14ac:dyDescent="0.2">
      <c r="B60" s="196" t="s">
        <v>124</v>
      </c>
      <c r="C60" s="196"/>
      <c r="D60" s="196"/>
      <c r="E60" s="196"/>
      <c r="F60" s="40" t="s">
        <v>17</v>
      </c>
      <c r="G60" s="44">
        <v>1</v>
      </c>
      <c r="H60" s="45">
        <f>237500/6</f>
        <v>39583.333333333336</v>
      </c>
      <c r="I60" s="46">
        <f>H60*G60</f>
        <v>39583.333333333336</v>
      </c>
      <c r="J60" s="46">
        <v>0</v>
      </c>
      <c r="K60" s="18">
        <f>I59*100%/I70</f>
        <v>0.27593771009772911</v>
      </c>
    </row>
    <row r="61" spans="2:19" ht="15" customHeight="1" x14ac:dyDescent="0.2">
      <c r="B61" s="196" t="s">
        <v>125</v>
      </c>
      <c r="C61" s="196"/>
      <c r="D61" s="196"/>
      <c r="E61" s="196"/>
      <c r="F61" s="40" t="s">
        <v>17</v>
      </c>
      <c r="G61" s="44">
        <v>1</v>
      </c>
      <c r="H61" s="45">
        <v>1700000</v>
      </c>
      <c r="I61" s="46">
        <f t="shared" ref="I61:I66" si="7">H61*G61</f>
        <v>1700000</v>
      </c>
      <c r="J61" s="46">
        <v>0</v>
      </c>
    </row>
    <row r="62" spans="2:19" ht="15" customHeight="1" x14ac:dyDescent="0.2">
      <c r="B62" s="196" t="s">
        <v>90</v>
      </c>
      <c r="C62" s="196"/>
      <c r="D62" s="196"/>
      <c r="E62" s="196"/>
      <c r="F62" s="40" t="s">
        <v>17</v>
      </c>
      <c r="G62" s="44">
        <v>1</v>
      </c>
      <c r="H62" s="45">
        <v>56181</v>
      </c>
      <c r="I62" s="46">
        <f t="shared" si="7"/>
        <v>56181</v>
      </c>
      <c r="J62" s="46">
        <v>0</v>
      </c>
    </row>
    <row r="63" spans="2:19" ht="15" customHeight="1" x14ac:dyDescent="0.2">
      <c r="B63" s="196" t="s">
        <v>91</v>
      </c>
      <c r="C63" s="196"/>
      <c r="D63" s="196"/>
      <c r="E63" s="196"/>
      <c r="F63" s="40" t="s">
        <v>17</v>
      </c>
      <c r="G63" s="44">
        <v>1</v>
      </c>
      <c r="H63" s="45">
        <v>44630</v>
      </c>
      <c r="I63" s="46">
        <f t="shared" si="7"/>
        <v>44630</v>
      </c>
      <c r="J63" s="46">
        <v>0</v>
      </c>
    </row>
    <row r="64" spans="2:19" ht="15" customHeight="1" x14ac:dyDescent="0.2">
      <c r="B64" s="196" t="s">
        <v>46</v>
      </c>
      <c r="C64" s="196"/>
      <c r="D64" s="196"/>
      <c r="E64" s="196"/>
      <c r="F64" s="40" t="s">
        <v>17</v>
      </c>
      <c r="G64" s="44">
        <v>1</v>
      </c>
      <c r="H64" s="45">
        <v>100400</v>
      </c>
      <c r="I64" s="46">
        <f t="shared" si="7"/>
        <v>100400</v>
      </c>
      <c r="J64" s="46">
        <v>0</v>
      </c>
    </row>
    <row r="65" spans="2:10" ht="15" customHeight="1" x14ac:dyDescent="0.2">
      <c r="B65" s="196" t="s">
        <v>92</v>
      </c>
      <c r="C65" s="196"/>
      <c r="D65" s="196"/>
      <c r="E65" s="196"/>
      <c r="F65" s="40" t="s">
        <v>47</v>
      </c>
      <c r="G65" s="44">
        <v>7</v>
      </c>
      <c r="H65" s="45">
        <v>200000</v>
      </c>
      <c r="I65" s="46">
        <f t="shared" si="7"/>
        <v>1400000</v>
      </c>
      <c r="J65" s="46">
        <v>0</v>
      </c>
    </row>
    <row r="66" spans="2:10" ht="15" customHeight="1" x14ac:dyDescent="0.2">
      <c r="B66" s="196" t="s">
        <v>114</v>
      </c>
      <c r="C66" s="196"/>
      <c r="D66" s="196"/>
      <c r="E66" s="196"/>
      <c r="F66" s="40" t="s">
        <v>17</v>
      </c>
      <c r="G66" s="44">
        <v>1</v>
      </c>
      <c r="H66" s="45">
        <v>517390</v>
      </c>
      <c r="I66" s="46">
        <f t="shared" si="7"/>
        <v>517390</v>
      </c>
      <c r="J66" s="46">
        <f>G66*444548</f>
        <v>444548</v>
      </c>
    </row>
    <row r="67" spans="2:10" ht="15" customHeight="1" x14ac:dyDescent="0.2">
      <c r="B67" s="159" t="s">
        <v>113</v>
      </c>
      <c r="C67" s="160"/>
      <c r="D67" s="160"/>
      <c r="E67" s="161"/>
      <c r="F67" s="40" t="s">
        <v>59</v>
      </c>
      <c r="G67" s="44">
        <v>1</v>
      </c>
      <c r="H67" s="45">
        <v>750000</v>
      </c>
      <c r="I67" s="46">
        <v>0</v>
      </c>
      <c r="J67" s="46">
        <f>G67*H67</f>
        <v>750000</v>
      </c>
    </row>
    <row r="68" spans="2:10" ht="15" customHeight="1" x14ac:dyDescent="0.2">
      <c r="B68" s="187" t="s">
        <v>95</v>
      </c>
      <c r="C68" s="187"/>
      <c r="D68" s="187"/>
      <c r="E68" s="187"/>
      <c r="F68" s="187"/>
      <c r="G68" s="187"/>
      <c r="H68" s="187"/>
      <c r="I68" s="43">
        <f>I56+I59</f>
        <v>8808184.3333333321</v>
      </c>
      <c r="J68" s="43">
        <f>J59+J56</f>
        <v>1194548</v>
      </c>
    </row>
    <row r="69" spans="2:10" s="8" customFormat="1" ht="15" customHeight="1" x14ac:dyDescent="0.2">
      <c r="B69" s="198"/>
      <c r="C69" s="198"/>
      <c r="D69" s="198"/>
      <c r="E69" s="198"/>
      <c r="F69" s="198"/>
      <c r="G69" s="198"/>
      <c r="H69" s="198"/>
      <c r="I69" s="198"/>
      <c r="J69" s="40"/>
    </row>
    <row r="70" spans="2:10" ht="15" customHeight="1" x14ac:dyDescent="0.2">
      <c r="B70" s="187" t="s">
        <v>72</v>
      </c>
      <c r="C70" s="187"/>
      <c r="D70" s="187"/>
      <c r="E70" s="187"/>
      <c r="F70" s="187"/>
      <c r="G70" s="187"/>
      <c r="H70" s="187"/>
      <c r="I70" s="43">
        <f>I52+I68</f>
        <v>13982084.333333332</v>
      </c>
      <c r="J70" s="43">
        <f>J52+J68</f>
        <v>5640031</v>
      </c>
    </row>
    <row r="71" spans="2:10" ht="12" customHeight="1" thickBot="1" x14ac:dyDescent="0.25">
      <c r="B71" s="199"/>
      <c r="C71" s="144"/>
      <c r="D71" s="144"/>
      <c r="E71" s="144"/>
      <c r="F71" s="144"/>
      <c r="G71" s="144"/>
      <c r="H71" s="144"/>
      <c r="I71" s="200"/>
      <c r="J71" s="93"/>
    </row>
    <row r="72" spans="2:10" ht="12" customHeight="1" x14ac:dyDescent="0.25">
      <c r="B72" s="66"/>
      <c r="C72" s="165" t="s">
        <v>126</v>
      </c>
      <c r="D72" s="165"/>
      <c r="E72" s="165"/>
      <c r="F72" s="165"/>
      <c r="G72" s="165"/>
      <c r="H72" s="67"/>
      <c r="I72" s="68"/>
      <c r="J72" s="94"/>
    </row>
    <row r="73" spans="2:10" ht="12" customHeight="1" x14ac:dyDescent="0.25">
      <c r="B73" s="69"/>
      <c r="C73" s="166" t="s">
        <v>97</v>
      </c>
      <c r="D73" s="166"/>
      <c r="E73" s="166"/>
      <c r="F73" s="166"/>
      <c r="G73" s="166"/>
      <c r="H73" s="71"/>
      <c r="I73" s="72"/>
      <c r="J73" s="94"/>
    </row>
    <row r="74" spans="2:10" ht="15.75" x14ac:dyDescent="0.2">
      <c r="B74" s="69"/>
      <c r="C74" s="70"/>
      <c r="D74" s="73"/>
      <c r="E74" s="71"/>
      <c r="F74" s="71"/>
      <c r="G74" s="71"/>
      <c r="H74" s="71"/>
      <c r="I74" s="72"/>
      <c r="J74" s="94"/>
    </row>
    <row r="75" spans="2:10" ht="12" customHeight="1" x14ac:dyDescent="0.25">
      <c r="B75" s="69"/>
      <c r="C75" s="167" t="s">
        <v>98</v>
      </c>
      <c r="D75" s="167"/>
      <c r="E75" s="167"/>
      <c r="F75" s="167"/>
      <c r="G75" s="167"/>
      <c r="H75" s="167"/>
      <c r="I75" s="72"/>
      <c r="J75" s="94"/>
    </row>
    <row r="76" spans="2:10" ht="15.75" x14ac:dyDescent="0.25">
      <c r="B76" s="69"/>
      <c r="C76" s="167" t="s">
        <v>116</v>
      </c>
      <c r="D76" s="167"/>
      <c r="E76" s="167"/>
      <c r="F76" s="167"/>
      <c r="G76" s="167"/>
      <c r="H76" s="167"/>
      <c r="I76" s="72"/>
      <c r="J76" s="94"/>
    </row>
    <row r="77" spans="2:10" ht="12" customHeight="1" x14ac:dyDescent="0.2">
      <c r="B77" s="69"/>
      <c r="C77" s="70"/>
      <c r="D77" s="74"/>
      <c r="E77" s="74"/>
      <c r="F77" s="74"/>
      <c r="G77" s="74"/>
      <c r="H77" s="74"/>
      <c r="I77" s="72"/>
      <c r="J77" s="94"/>
    </row>
    <row r="78" spans="2:10" ht="23.1" customHeight="1" x14ac:dyDescent="0.2">
      <c r="B78" s="69"/>
      <c r="C78" s="168" t="s">
        <v>100</v>
      </c>
      <c r="D78" s="168"/>
      <c r="E78" s="168"/>
      <c r="F78" s="168"/>
      <c r="G78" s="168"/>
      <c r="H78" s="168"/>
      <c r="I78" s="72"/>
      <c r="J78" s="94"/>
    </row>
    <row r="79" spans="2:10" x14ac:dyDescent="0.2">
      <c r="B79" s="69"/>
      <c r="C79" s="168"/>
      <c r="D79" s="168"/>
      <c r="E79" s="168"/>
      <c r="F79" s="168"/>
      <c r="G79" s="168"/>
      <c r="H79" s="168"/>
      <c r="I79" s="72"/>
      <c r="J79" s="94"/>
    </row>
    <row r="80" spans="2:10" ht="15.75" x14ac:dyDescent="0.2">
      <c r="B80" s="69"/>
      <c r="C80" s="75"/>
      <c r="D80" s="75"/>
      <c r="E80" s="75"/>
      <c r="F80" s="75"/>
      <c r="G80" s="75"/>
      <c r="H80" s="75"/>
      <c r="I80" s="72"/>
      <c r="J80" s="94"/>
    </row>
    <row r="81" spans="2:10" ht="15.75" x14ac:dyDescent="0.2">
      <c r="B81" s="69"/>
      <c r="C81" s="75"/>
      <c r="D81" s="75"/>
      <c r="E81" s="75"/>
      <c r="F81" s="75"/>
      <c r="G81" s="75"/>
      <c r="H81" s="75"/>
      <c r="I81" s="72"/>
      <c r="J81" s="94"/>
    </row>
    <row r="82" spans="2:10" ht="12.95" customHeight="1" x14ac:dyDescent="0.2">
      <c r="B82" s="76"/>
      <c r="C82" s="202" t="s">
        <v>68</v>
      </c>
      <c r="D82" s="203"/>
      <c r="E82" s="203"/>
      <c r="F82" s="203"/>
      <c r="G82" s="204"/>
      <c r="H82"/>
      <c r="I82" s="105"/>
      <c r="J82" s="95"/>
    </row>
    <row r="83" spans="2:10" ht="12" customHeight="1" x14ac:dyDescent="0.2">
      <c r="B83" s="69"/>
      <c r="C83" s="205"/>
      <c r="D83" s="206"/>
      <c r="E83" s="206"/>
      <c r="F83" s="206"/>
      <c r="G83" s="207"/>
      <c r="H83"/>
      <c r="I83" s="105"/>
      <c r="J83" s="94"/>
    </row>
    <row r="84" spans="2:10" ht="21" customHeight="1" x14ac:dyDescent="0.2">
      <c r="B84" s="69"/>
      <c r="C84" s="208"/>
      <c r="D84" s="209"/>
      <c r="E84" s="210"/>
      <c r="F84" s="104" t="s">
        <v>74</v>
      </c>
      <c r="G84" s="104" t="s">
        <v>75</v>
      </c>
      <c r="H84"/>
      <c r="I84" s="105"/>
    </row>
    <row r="85" spans="2:10" ht="24.6" customHeight="1" x14ac:dyDescent="0.2">
      <c r="B85" s="69"/>
      <c r="C85" s="101" t="s">
        <v>101</v>
      </c>
      <c r="D85" s="101"/>
      <c r="E85" s="101"/>
      <c r="F85" s="102">
        <f>3/1</f>
        <v>3</v>
      </c>
      <c r="G85" s="102">
        <f>1.2/1</f>
        <v>1.2</v>
      </c>
      <c r="H85"/>
      <c r="I85" s="105"/>
    </row>
    <row r="86" spans="2:10" ht="24.6" customHeight="1" x14ac:dyDescent="0.2">
      <c r="B86" s="69"/>
      <c r="C86" s="103" t="s">
        <v>102</v>
      </c>
      <c r="D86" s="103"/>
      <c r="E86" s="103"/>
      <c r="F86" s="102">
        <f>I70</f>
        <v>13982084.333333332</v>
      </c>
      <c r="G86" s="102">
        <f>J70</f>
        <v>5640031</v>
      </c>
      <c r="H86"/>
      <c r="I86" s="105"/>
    </row>
    <row r="87" spans="2:10" ht="24.6" customHeight="1" x14ac:dyDescent="0.2">
      <c r="B87" s="69"/>
      <c r="C87" s="103" t="s">
        <v>18</v>
      </c>
      <c r="D87" s="103"/>
      <c r="E87" s="103"/>
      <c r="F87" s="102">
        <f>4000*1000</f>
        <v>4000000</v>
      </c>
      <c r="G87" s="102">
        <f>4000*1000</f>
        <v>4000000</v>
      </c>
      <c r="H87"/>
      <c r="I87" s="105"/>
    </row>
    <row r="88" spans="2:10" ht="24.6" customHeight="1" x14ac:dyDescent="0.2">
      <c r="B88" s="69"/>
      <c r="C88" s="103" t="s">
        <v>117</v>
      </c>
      <c r="D88" s="103"/>
      <c r="E88" s="103"/>
      <c r="F88" s="102">
        <f>F87*F85</f>
        <v>12000000</v>
      </c>
      <c r="G88" s="102">
        <f>G87*G85</f>
        <v>4800000</v>
      </c>
      <c r="H88"/>
      <c r="I88" s="105"/>
    </row>
    <row r="89" spans="2:10" ht="24.6" customHeight="1" x14ac:dyDescent="0.2">
      <c r="B89" s="69"/>
      <c r="C89" s="103" t="s">
        <v>118</v>
      </c>
      <c r="D89" s="103"/>
      <c r="E89" s="103"/>
      <c r="F89" s="102">
        <f>F88-F86</f>
        <v>-1982084.3333333321</v>
      </c>
      <c r="G89" s="102">
        <f>G88-G86</f>
        <v>-840031</v>
      </c>
      <c r="H89" s="106"/>
      <c r="I89" s="105"/>
    </row>
    <row r="90" spans="2:10" ht="12" customHeight="1" x14ac:dyDescent="0.2">
      <c r="B90" s="69"/>
      <c r="C90" s="70"/>
      <c r="D90" s="70"/>
      <c r="E90" s="70"/>
      <c r="F90" s="70"/>
      <c r="G90" s="70"/>
      <c r="H90"/>
      <c r="I90" s="105"/>
      <c r="J90" s="94"/>
    </row>
    <row r="91" spans="2:10" ht="20.100000000000001" customHeight="1" thickBot="1" x14ac:dyDescent="0.25">
      <c r="B91" s="78"/>
      <c r="C91" s="79"/>
      <c r="D91" s="79"/>
      <c r="E91" s="201" t="s">
        <v>73</v>
      </c>
      <c r="F91" s="201"/>
      <c r="G91" s="201"/>
      <c r="H91" s="79"/>
      <c r="I91" s="80"/>
      <c r="J91" s="95"/>
    </row>
    <row r="92" spans="2:10" ht="16.5" customHeight="1" x14ac:dyDescent="0.2">
      <c r="B92" s="66"/>
      <c r="C92" s="67"/>
      <c r="D92" s="67"/>
      <c r="E92" s="67"/>
      <c r="F92" s="67"/>
      <c r="G92" s="67"/>
      <c r="H92" s="67"/>
      <c r="I92" s="68"/>
      <c r="J92" s="94"/>
    </row>
    <row r="93" spans="2:10" ht="20.100000000000001" customHeight="1" x14ac:dyDescent="0.2">
      <c r="B93" s="69"/>
      <c r="C93" s="70"/>
      <c r="D93" s="70"/>
      <c r="E93" s="70"/>
      <c r="F93" s="70"/>
      <c r="G93" s="70"/>
      <c r="H93" s="70"/>
      <c r="I93" s="72"/>
      <c r="J93" s="94"/>
    </row>
    <row r="94" spans="2:10" ht="16.5" customHeight="1" x14ac:dyDescent="0.2">
      <c r="B94" s="69"/>
      <c r="C94" s="70"/>
      <c r="D94" s="70"/>
      <c r="E94" s="70"/>
      <c r="F94" s="70"/>
      <c r="G94" s="70"/>
      <c r="I94" s="81"/>
    </row>
    <row r="95" spans="2:10" ht="20.100000000000001" customHeight="1" x14ac:dyDescent="0.2">
      <c r="B95" s="69"/>
      <c r="C95" s="70"/>
      <c r="D95" s="70"/>
      <c r="E95" s="70"/>
      <c r="F95" s="70"/>
      <c r="G95" s="70"/>
      <c r="I95" s="81"/>
    </row>
    <row r="96" spans="2:10" ht="12" customHeight="1" x14ac:dyDescent="0.2">
      <c r="B96" s="69"/>
      <c r="C96" s="70"/>
      <c r="D96" s="70"/>
      <c r="E96" s="70"/>
      <c r="F96" s="70"/>
      <c r="G96" s="70"/>
      <c r="I96" s="81"/>
    </row>
    <row r="97" spans="2:10" ht="12" customHeight="1" x14ac:dyDescent="0.2">
      <c r="B97" s="82"/>
      <c r="C97" s="62"/>
      <c r="D97" s="62"/>
      <c r="E97" s="62"/>
      <c r="F97" s="62"/>
      <c r="G97" s="62"/>
      <c r="I97" s="81"/>
    </row>
    <row r="98" spans="2:10" ht="12" customHeight="1" x14ac:dyDescent="0.25">
      <c r="B98" s="82"/>
      <c r="C98" s="13">
        <v>1</v>
      </c>
      <c r="D98" s="13" t="s">
        <v>23</v>
      </c>
      <c r="E98" s="12">
        <f>K16</f>
        <v>4.7203262708590446E-2</v>
      </c>
      <c r="F98" s="62"/>
      <c r="G98" s="62"/>
      <c r="H98" s="70"/>
      <c r="I98" s="72"/>
      <c r="J98" s="94"/>
    </row>
    <row r="99" spans="2:10" ht="12" customHeight="1" x14ac:dyDescent="0.25">
      <c r="B99" s="82"/>
      <c r="C99" s="10">
        <v>2</v>
      </c>
      <c r="D99" s="10" t="s">
        <v>51</v>
      </c>
      <c r="E99" s="12">
        <f>K20</f>
        <v>0.20275946936189987</v>
      </c>
      <c r="F99" s="62"/>
      <c r="H99" s="107" t="s">
        <v>19</v>
      </c>
      <c r="I99" s="108"/>
      <c r="J99" s="96"/>
    </row>
    <row r="100" spans="2:10" ht="12" customHeight="1" x14ac:dyDescent="0.25">
      <c r="B100" s="82"/>
      <c r="C100" s="13">
        <v>3</v>
      </c>
      <c r="D100" s="13" t="s">
        <v>42</v>
      </c>
      <c r="E100" s="12">
        <f>K35</f>
        <v>0.11242243735095958</v>
      </c>
      <c r="F100" s="62"/>
      <c r="G100" s="62"/>
      <c r="H100" s="83">
        <f>K16+K20+K35+K47</f>
        <v>0.3700378195878426</v>
      </c>
      <c r="I100" s="84">
        <f>I52</f>
        <v>5173900</v>
      </c>
      <c r="J100" s="97"/>
    </row>
    <row r="101" spans="2:10" ht="12" customHeight="1" x14ac:dyDescent="0.25">
      <c r="B101" s="82"/>
      <c r="C101" s="10">
        <v>4</v>
      </c>
      <c r="D101" s="10" t="s">
        <v>48</v>
      </c>
      <c r="E101" s="12">
        <f>K47</f>
        <v>7.6526501663926935E-3</v>
      </c>
      <c r="F101" s="62"/>
      <c r="G101" s="62"/>
      <c r="H101" s="62"/>
      <c r="I101" s="85"/>
      <c r="J101" s="62"/>
    </row>
    <row r="102" spans="2:10" ht="12" customHeight="1" x14ac:dyDescent="0.25">
      <c r="B102" s="82"/>
      <c r="C102" s="13">
        <v>5</v>
      </c>
      <c r="D102" s="13" t="s">
        <v>57</v>
      </c>
      <c r="E102" s="12">
        <f>K57</f>
        <v>0.35402447031442835</v>
      </c>
      <c r="F102" s="62"/>
      <c r="G102" s="62"/>
      <c r="I102" s="81"/>
    </row>
    <row r="103" spans="2:10" ht="12" customHeight="1" x14ac:dyDescent="0.25">
      <c r="B103" s="82"/>
      <c r="C103" s="10">
        <v>6</v>
      </c>
      <c r="D103" s="10" t="s">
        <v>58</v>
      </c>
      <c r="E103" s="12">
        <f>K60</f>
        <v>0.27593771009772911</v>
      </c>
      <c r="F103" s="62"/>
      <c r="G103" s="62"/>
      <c r="I103" s="81"/>
    </row>
    <row r="104" spans="2:10" ht="12" customHeight="1" x14ac:dyDescent="0.2">
      <c r="B104" s="82"/>
      <c r="C104" s="62"/>
      <c r="D104" s="62"/>
      <c r="E104" s="62"/>
      <c r="F104" s="62"/>
      <c r="G104" s="62"/>
      <c r="I104" s="81"/>
    </row>
    <row r="105" spans="2:10" ht="12" customHeight="1" x14ac:dyDescent="0.2">
      <c r="B105" s="82"/>
      <c r="C105" s="62"/>
      <c r="D105" s="62"/>
      <c r="E105" s="62"/>
      <c r="F105" s="62"/>
      <c r="G105" s="62"/>
      <c r="I105" s="81"/>
    </row>
    <row r="106" spans="2:10" ht="12" customHeight="1" x14ac:dyDescent="0.2">
      <c r="B106" s="82"/>
      <c r="C106" s="62"/>
      <c r="D106" s="62"/>
      <c r="E106" s="62"/>
      <c r="F106" s="62"/>
      <c r="G106" s="62"/>
      <c r="I106" s="81"/>
    </row>
    <row r="107" spans="2:10" ht="12" customHeight="1" x14ac:dyDescent="0.2">
      <c r="B107" s="82"/>
      <c r="F107" s="62"/>
      <c r="G107" s="62"/>
      <c r="H107" s="109" t="s">
        <v>20</v>
      </c>
      <c r="I107" s="110"/>
      <c r="J107" s="90"/>
    </row>
    <row r="108" spans="2:10" ht="12" customHeight="1" x14ac:dyDescent="0.2">
      <c r="B108" s="82"/>
      <c r="F108" s="62"/>
      <c r="G108" s="62"/>
      <c r="H108" s="87">
        <f>K57+K60</f>
        <v>0.62996218041215746</v>
      </c>
      <c r="I108" s="88">
        <f>I68</f>
        <v>8808184.3333333321</v>
      </c>
      <c r="J108" s="98"/>
    </row>
    <row r="109" spans="2:10" ht="12" customHeight="1" x14ac:dyDescent="0.2">
      <c r="B109" s="82"/>
      <c r="F109" s="62"/>
      <c r="G109" s="62"/>
      <c r="H109" s="62"/>
      <c r="I109" s="88"/>
      <c r="J109" s="98"/>
    </row>
    <row r="110" spans="2:10" ht="12" customHeight="1" x14ac:dyDescent="0.2">
      <c r="B110" s="82"/>
      <c r="F110" s="62"/>
      <c r="G110" s="62"/>
      <c r="H110" s="62"/>
      <c r="I110" s="85"/>
      <c r="J110" s="62"/>
    </row>
    <row r="111" spans="2:10" ht="12" customHeight="1" x14ac:dyDescent="0.2">
      <c r="B111" s="82"/>
      <c r="F111" s="62"/>
      <c r="G111" s="62"/>
      <c r="H111" s="111"/>
      <c r="I111" s="112"/>
      <c r="J111" s="91"/>
    </row>
    <row r="112" spans="2:10" ht="12" customHeight="1" x14ac:dyDescent="0.2">
      <c r="B112" s="82"/>
      <c r="F112" s="62"/>
      <c r="G112" s="62"/>
      <c r="H112" s="113"/>
      <c r="I112" s="114"/>
      <c r="J112" s="92"/>
    </row>
    <row r="113" spans="2:11" ht="12" customHeight="1" x14ac:dyDescent="0.2">
      <c r="B113" s="82"/>
      <c r="C113" s="62"/>
      <c r="D113" s="62"/>
      <c r="E113" s="62"/>
      <c r="F113" s="62"/>
      <c r="G113" s="62"/>
      <c r="H113" s="62"/>
      <c r="I113" s="85"/>
      <c r="J113" s="62"/>
      <c r="K113" s="19"/>
    </row>
    <row r="114" spans="2:11" ht="12" customHeight="1" x14ac:dyDescent="0.2">
      <c r="B114" s="82"/>
      <c r="C114" s="62"/>
      <c r="D114" s="62"/>
      <c r="E114" s="62"/>
      <c r="F114" s="62"/>
      <c r="G114" s="62"/>
      <c r="H114" s="62"/>
      <c r="I114" s="85"/>
      <c r="J114" s="62"/>
    </row>
    <row r="115" spans="2:11" ht="12" customHeight="1" x14ac:dyDescent="0.2">
      <c r="B115" s="119" t="s">
        <v>21</v>
      </c>
      <c r="C115" s="120"/>
      <c r="D115" s="120"/>
      <c r="E115" s="120"/>
      <c r="F115" s="120"/>
      <c r="G115" s="120"/>
      <c r="H115" s="120"/>
      <c r="I115" s="121"/>
      <c r="J115" s="62"/>
    </row>
    <row r="116" spans="2:11" ht="13.5" thickBot="1" x14ac:dyDescent="0.25">
      <c r="B116" s="78"/>
      <c r="C116" s="79"/>
      <c r="D116" s="79"/>
      <c r="E116" s="79"/>
      <c r="F116" s="79"/>
      <c r="G116" s="79"/>
      <c r="H116" s="79"/>
      <c r="I116" s="80"/>
      <c r="J116" s="95"/>
    </row>
    <row r="117" spans="2:11" x14ac:dyDescent="0.2">
      <c r="B117" s="4"/>
      <c r="C117" s="4"/>
      <c r="D117" s="4"/>
      <c r="E117" s="4"/>
      <c r="F117" s="4"/>
      <c r="G117" s="4"/>
      <c r="H117" s="4"/>
      <c r="I117" s="4"/>
      <c r="J117" s="4"/>
    </row>
    <row r="118" spans="2:11" x14ac:dyDescent="0.2">
      <c r="B118" s="122" t="s">
        <v>22</v>
      </c>
      <c r="C118" s="122"/>
      <c r="D118" s="122"/>
      <c r="E118" s="123">
        <v>0.99999999999999989</v>
      </c>
      <c r="F118" s="125">
        <v>2753665.6467013885</v>
      </c>
      <c r="G118" s="125"/>
      <c r="H118" s="126"/>
      <c r="I118" s="4"/>
      <c r="J118" s="4"/>
    </row>
    <row r="119" spans="2:11" x14ac:dyDescent="0.2">
      <c r="B119" s="122"/>
      <c r="C119" s="122"/>
      <c r="D119" s="122"/>
      <c r="E119" s="124"/>
      <c r="F119" s="125"/>
      <c r="G119" s="125"/>
      <c r="H119" s="126"/>
      <c r="I119" s="4"/>
      <c r="J119" s="4"/>
    </row>
    <row r="120" spans="2:11" x14ac:dyDescent="0.2">
      <c r="B120" s="4"/>
      <c r="C120" s="4"/>
      <c r="D120" s="4"/>
      <c r="E120" s="4"/>
      <c r="F120" s="4"/>
      <c r="G120" s="4"/>
      <c r="H120" s="4"/>
      <c r="I120" s="4"/>
      <c r="J120" s="4"/>
    </row>
    <row r="121" spans="2:11" ht="15" x14ac:dyDescent="0.25">
      <c r="B121" s="4"/>
      <c r="C121" s="4"/>
      <c r="D121" s="10"/>
      <c r="E121" s="11"/>
      <c r="F121" s="12"/>
      <c r="G121" s="4"/>
      <c r="H121" s="4"/>
      <c r="I121" s="4"/>
      <c r="J121" s="4"/>
    </row>
    <row r="122" spans="2:11" x14ac:dyDescent="0.2">
      <c r="B122" s="4"/>
      <c r="C122" s="4"/>
      <c r="G122" s="4"/>
      <c r="H122" s="4"/>
      <c r="I122" s="4"/>
      <c r="J122" s="4"/>
    </row>
    <row r="123" spans="2:11" x14ac:dyDescent="0.2">
      <c r="B123" s="4"/>
      <c r="C123" s="4"/>
      <c r="G123" s="4"/>
      <c r="H123" s="4"/>
      <c r="I123" s="4"/>
      <c r="J123" s="4"/>
    </row>
    <row r="124" spans="2:11" ht="12.75" customHeight="1" x14ac:dyDescent="0.2">
      <c r="B124" s="4"/>
      <c r="C124" s="4"/>
      <c r="G124" s="4"/>
      <c r="H124" s="4"/>
      <c r="I124" s="4"/>
      <c r="J124" s="4"/>
    </row>
    <row r="125" spans="2:11" ht="12.75" customHeight="1" x14ac:dyDescent="0.2">
      <c r="B125" s="4"/>
      <c r="C125" s="4"/>
      <c r="G125" s="4"/>
      <c r="H125" s="4"/>
      <c r="I125" s="4"/>
      <c r="J125" s="4"/>
    </row>
    <row r="126" spans="2:11" x14ac:dyDescent="0.2">
      <c r="B126" s="4"/>
      <c r="C126" s="4"/>
      <c r="G126" s="4"/>
      <c r="H126" s="4"/>
      <c r="I126" s="4"/>
      <c r="J126" s="4"/>
    </row>
    <row r="127" spans="2:11" x14ac:dyDescent="0.2">
      <c r="B127" s="4"/>
      <c r="C127" s="4"/>
      <c r="G127" s="4"/>
      <c r="H127" s="4"/>
      <c r="I127" s="4"/>
      <c r="J127" s="4"/>
    </row>
    <row r="128" spans="2:11" ht="15" x14ac:dyDescent="0.25">
      <c r="B128" s="4"/>
      <c r="C128" s="4"/>
      <c r="D128" s="14"/>
      <c r="E128" s="14"/>
      <c r="F128" s="12"/>
      <c r="G128" s="4"/>
      <c r="H128" s="4"/>
      <c r="I128" s="4"/>
      <c r="J128" s="4"/>
    </row>
    <row r="129" spans="2:10" ht="15" x14ac:dyDescent="0.25">
      <c r="B129" s="4"/>
      <c r="C129" s="4"/>
      <c r="D129" s="10"/>
      <c r="E129" s="10"/>
      <c r="F129" s="12"/>
      <c r="G129" s="4"/>
      <c r="H129" s="4"/>
      <c r="I129" s="4"/>
      <c r="J129" s="4"/>
    </row>
    <row r="130" spans="2:10" ht="15" x14ac:dyDescent="0.25">
      <c r="B130" s="4"/>
      <c r="C130" s="4"/>
      <c r="D130" s="14"/>
      <c r="E130" s="14"/>
      <c r="F130" s="12"/>
      <c r="G130" s="4"/>
      <c r="H130" s="4"/>
      <c r="I130" s="4"/>
      <c r="J130" s="4"/>
    </row>
    <row r="131" spans="2:10" ht="15" x14ac:dyDescent="0.25">
      <c r="B131" s="4"/>
      <c r="C131" s="4"/>
      <c r="D131" s="10"/>
      <c r="E131" s="10"/>
      <c r="F131" s="12"/>
      <c r="G131" s="4"/>
      <c r="H131" s="4"/>
      <c r="I131" s="4"/>
      <c r="J131" s="4"/>
    </row>
    <row r="132" spans="2:10" ht="15" x14ac:dyDescent="0.25">
      <c r="B132" s="4"/>
      <c r="C132" s="4"/>
      <c r="D132" s="13"/>
      <c r="E132" s="13"/>
      <c r="F132" s="12"/>
      <c r="G132" s="4"/>
      <c r="H132" s="4"/>
      <c r="I132" s="4"/>
      <c r="J132" s="4"/>
    </row>
    <row r="133" spans="2:10" ht="15" x14ac:dyDescent="0.25">
      <c r="B133" s="4"/>
      <c r="C133" s="4"/>
      <c r="D133" s="10"/>
      <c r="E133" s="10"/>
      <c r="F133" s="12"/>
      <c r="G133" s="4"/>
      <c r="H133" s="4"/>
      <c r="I133" s="4"/>
      <c r="J133" s="4"/>
    </row>
    <row r="134" spans="2:10" ht="15" x14ac:dyDescent="0.25">
      <c r="B134" s="4"/>
      <c r="C134" s="4"/>
      <c r="D134" s="13"/>
      <c r="E134" s="13"/>
      <c r="F134" s="12"/>
      <c r="G134" s="4"/>
      <c r="H134" s="4"/>
      <c r="I134" s="4"/>
      <c r="J134" s="4"/>
    </row>
    <row r="135" spans="2:10" ht="15" x14ac:dyDescent="0.25">
      <c r="B135" s="4"/>
      <c r="C135" s="4"/>
      <c r="D135" s="10"/>
      <c r="E135" s="10"/>
      <c r="F135" s="12"/>
      <c r="G135" s="4"/>
      <c r="H135" s="4"/>
      <c r="I135" s="4"/>
      <c r="J135" s="4"/>
    </row>
    <row r="136" spans="2:10" ht="15" x14ac:dyDescent="0.25">
      <c r="B136" s="4"/>
      <c r="C136" s="4"/>
      <c r="D136" s="13"/>
      <c r="E136" s="13"/>
      <c r="F136" s="12"/>
      <c r="G136" s="4"/>
      <c r="H136" s="4"/>
      <c r="I136" s="4"/>
      <c r="J136" s="4"/>
    </row>
    <row r="137" spans="2:10" ht="15" x14ac:dyDescent="0.25">
      <c r="B137" s="4"/>
      <c r="C137" s="4"/>
      <c r="D137" s="10"/>
      <c r="E137" s="10"/>
      <c r="F137" s="15"/>
      <c r="G137" s="13"/>
      <c r="H137" s="4"/>
      <c r="I137" s="4"/>
      <c r="J137" s="4"/>
    </row>
    <row r="138" spans="2:10" ht="14.25" x14ac:dyDescent="0.2">
      <c r="B138" s="4"/>
      <c r="C138" s="4"/>
      <c r="D138" s="4"/>
      <c r="E138" s="4"/>
      <c r="F138" s="16"/>
      <c r="G138" s="4"/>
      <c r="H138" s="4"/>
      <c r="I138" s="4"/>
      <c r="J138" s="4"/>
    </row>
    <row r="139" spans="2:10" ht="14.25" x14ac:dyDescent="0.2">
      <c r="B139" s="4"/>
      <c r="C139" s="4"/>
      <c r="D139" s="4"/>
      <c r="E139" s="4"/>
      <c r="F139" s="17"/>
      <c r="G139" s="4"/>
      <c r="H139" s="4"/>
      <c r="I139" s="4"/>
      <c r="J139" s="4"/>
    </row>
    <row r="140" spans="2:10" x14ac:dyDescent="0.2">
      <c r="B140" s="4"/>
      <c r="C140" s="4"/>
      <c r="D140" s="4"/>
      <c r="E140" s="4"/>
      <c r="F140" s="4"/>
      <c r="G140" s="4"/>
      <c r="H140" s="4"/>
      <c r="I140" s="4"/>
      <c r="J140" s="4"/>
    </row>
    <row r="141" spans="2:10" x14ac:dyDescent="0.2">
      <c r="B141" s="4"/>
      <c r="C141" s="4"/>
      <c r="D141" s="4"/>
      <c r="E141" s="4"/>
      <c r="F141" s="4"/>
      <c r="G141" s="4"/>
      <c r="H141" s="4"/>
      <c r="I141" s="4"/>
      <c r="J141" s="4"/>
    </row>
    <row r="142" spans="2:10" x14ac:dyDescent="0.2">
      <c r="B142" s="4"/>
      <c r="C142" s="4"/>
      <c r="D142" s="4"/>
      <c r="E142" s="4"/>
      <c r="F142" s="4"/>
      <c r="G142" s="4"/>
      <c r="H142" s="4"/>
      <c r="I142" s="4"/>
      <c r="J142" s="4"/>
    </row>
    <row r="143" spans="2:10" x14ac:dyDescent="0.2">
      <c r="B143" s="4"/>
      <c r="C143" s="4"/>
      <c r="D143" s="4"/>
      <c r="E143" s="4"/>
      <c r="F143" s="4"/>
      <c r="G143" s="4"/>
      <c r="H143" s="4"/>
      <c r="I143" s="4"/>
      <c r="J143" s="4"/>
    </row>
    <row r="144" spans="2:10" x14ac:dyDescent="0.2">
      <c r="B144" s="4"/>
      <c r="C144" s="4"/>
      <c r="D144" s="4"/>
      <c r="E144" s="4"/>
      <c r="F144" s="4"/>
      <c r="G144" s="4"/>
      <c r="H144" s="4"/>
      <c r="I144" s="4"/>
      <c r="J144" s="4"/>
    </row>
    <row r="145" spans="2:10" x14ac:dyDescent="0.2">
      <c r="B145" s="4"/>
      <c r="C145" s="4"/>
      <c r="D145" s="4"/>
      <c r="E145" s="4"/>
      <c r="F145" s="4"/>
      <c r="G145" s="4"/>
      <c r="H145" s="4"/>
      <c r="I145" s="4"/>
      <c r="J145" s="4"/>
    </row>
    <row r="146" spans="2:10" x14ac:dyDescent="0.2">
      <c r="B146" s="4"/>
      <c r="C146" s="4"/>
      <c r="D146" s="4"/>
      <c r="E146" s="4"/>
      <c r="F146" s="4"/>
      <c r="G146" s="4"/>
      <c r="H146" s="4"/>
      <c r="I146" s="4"/>
      <c r="J146" s="4"/>
    </row>
    <row r="147" spans="2:10" x14ac:dyDescent="0.2">
      <c r="B147" s="4"/>
      <c r="C147" s="4"/>
      <c r="D147" s="4"/>
      <c r="E147" s="4"/>
      <c r="F147" s="4"/>
      <c r="G147" s="4"/>
      <c r="H147" s="4"/>
      <c r="I147" s="4"/>
      <c r="J147" s="4"/>
    </row>
    <row r="148" spans="2:10" x14ac:dyDescent="0.2">
      <c r="B148" s="4"/>
      <c r="C148" s="4"/>
      <c r="D148" s="4"/>
      <c r="E148" s="4"/>
      <c r="F148" s="4"/>
      <c r="G148" s="4"/>
      <c r="H148" s="4"/>
      <c r="I148" s="4"/>
      <c r="J148" s="4"/>
    </row>
    <row r="149" spans="2:10" x14ac:dyDescent="0.2">
      <c r="B149" s="4"/>
      <c r="C149" s="4"/>
      <c r="D149" s="4"/>
      <c r="E149" s="4"/>
      <c r="F149" s="4"/>
      <c r="G149" s="4"/>
      <c r="H149" s="4"/>
      <c r="I149" s="4"/>
      <c r="J149" s="4"/>
    </row>
    <row r="150" spans="2:10" x14ac:dyDescent="0.2">
      <c r="B150" s="4"/>
      <c r="C150" s="4"/>
      <c r="D150" s="4"/>
      <c r="E150" s="4"/>
      <c r="F150" s="4"/>
      <c r="G150" s="4"/>
      <c r="H150" s="4"/>
      <c r="I150" s="4"/>
      <c r="J150" s="4"/>
    </row>
    <row r="151" spans="2:10" x14ac:dyDescent="0.2">
      <c r="B151" s="4"/>
      <c r="C151" s="4"/>
      <c r="D151" s="4"/>
      <c r="E151" s="4"/>
      <c r="F151" s="4"/>
      <c r="G151" s="4"/>
      <c r="H151" s="4"/>
      <c r="I151" s="4"/>
      <c r="J151" s="4"/>
    </row>
    <row r="152" spans="2:10" x14ac:dyDescent="0.2">
      <c r="B152" s="4"/>
      <c r="C152" s="4"/>
      <c r="D152" s="4"/>
      <c r="E152" s="4"/>
      <c r="F152" s="4"/>
      <c r="G152" s="4"/>
      <c r="H152" s="4"/>
      <c r="I152" s="4"/>
      <c r="J152" s="4"/>
    </row>
    <row r="153" spans="2:10" x14ac:dyDescent="0.2">
      <c r="B153" s="4"/>
      <c r="C153" s="4"/>
      <c r="D153" s="4"/>
      <c r="E153" s="4"/>
      <c r="F153" s="4"/>
      <c r="G153" s="4"/>
      <c r="H153" s="4"/>
      <c r="I153" s="4"/>
      <c r="J153" s="4"/>
    </row>
    <row r="154" spans="2:10" x14ac:dyDescent="0.2">
      <c r="B154" s="4"/>
      <c r="C154" s="4"/>
      <c r="D154" s="4"/>
      <c r="E154" s="4"/>
      <c r="F154" s="4"/>
      <c r="G154" s="4"/>
      <c r="H154" s="4"/>
      <c r="I154" s="4"/>
      <c r="J154" s="4"/>
    </row>
    <row r="155" spans="2:10" x14ac:dyDescent="0.2">
      <c r="B155" s="4"/>
      <c r="C155" s="4"/>
      <c r="D155" s="4"/>
      <c r="E155" s="4"/>
      <c r="F155" s="4"/>
      <c r="G155" s="4"/>
      <c r="H155" s="4"/>
      <c r="I155" s="4"/>
      <c r="J155" s="4"/>
    </row>
    <row r="156" spans="2:10" x14ac:dyDescent="0.2">
      <c r="B156" s="4"/>
      <c r="C156" s="4"/>
      <c r="D156" s="4"/>
      <c r="E156" s="4"/>
      <c r="F156" s="4"/>
      <c r="G156" s="4"/>
      <c r="H156" s="4"/>
      <c r="I156" s="4"/>
      <c r="J156" s="4"/>
    </row>
    <row r="157" spans="2:10" x14ac:dyDescent="0.2">
      <c r="B157" s="4"/>
      <c r="C157" s="4"/>
      <c r="D157" s="4"/>
      <c r="E157" s="4"/>
      <c r="F157" s="4"/>
      <c r="G157" s="4"/>
      <c r="H157" s="4"/>
      <c r="I157" s="4"/>
      <c r="J157" s="4"/>
    </row>
    <row r="158" spans="2:10" x14ac:dyDescent="0.2">
      <c r="B158" s="4"/>
      <c r="C158" s="4"/>
      <c r="D158" s="4"/>
      <c r="E158" s="4"/>
      <c r="F158" s="4"/>
      <c r="G158" s="4"/>
      <c r="H158" s="4"/>
      <c r="I158" s="4"/>
      <c r="J158" s="4"/>
    </row>
    <row r="159" spans="2:10" x14ac:dyDescent="0.2">
      <c r="B159" s="4"/>
      <c r="C159" s="4"/>
      <c r="D159" s="4"/>
      <c r="E159" s="4"/>
      <c r="F159" s="4"/>
      <c r="G159" s="4"/>
      <c r="H159" s="4"/>
      <c r="I159" s="4"/>
      <c r="J159" s="4"/>
    </row>
    <row r="160" spans="2:10" x14ac:dyDescent="0.2">
      <c r="B160" s="4"/>
      <c r="C160" s="4"/>
      <c r="D160" s="4"/>
      <c r="E160" s="4"/>
      <c r="F160" s="4"/>
      <c r="G160" s="4"/>
      <c r="H160" s="4"/>
      <c r="I160" s="4"/>
      <c r="J160" s="4"/>
    </row>
    <row r="161" spans="2:10" x14ac:dyDescent="0.2">
      <c r="B161" s="4"/>
      <c r="C161" s="4"/>
      <c r="D161" s="4"/>
      <c r="E161" s="4"/>
      <c r="F161" s="4"/>
      <c r="G161" s="4"/>
      <c r="H161" s="4"/>
      <c r="I161" s="4"/>
      <c r="J161" s="4"/>
    </row>
    <row r="162" spans="2:10" x14ac:dyDescent="0.2">
      <c r="B162" s="4"/>
      <c r="C162" s="4"/>
      <c r="D162" s="4"/>
      <c r="E162" s="4"/>
      <c r="F162" s="4"/>
      <c r="G162" s="4"/>
      <c r="H162" s="4"/>
      <c r="I162" s="4"/>
      <c r="J162" s="4"/>
    </row>
    <row r="163" spans="2:10" x14ac:dyDescent="0.2">
      <c r="B163" s="4"/>
      <c r="C163" s="4"/>
      <c r="D163" s="4"/>
      <c r="E163" s="4"/>
      <c r="F163" s="4"/>
      <c r="G163" s="4"/>
      <c r="H163" s="4"/>
      <c r="I163" s="4"/>
      <c r="J163" s="4"/>
    </row>
    <row r="164" spans="2:10" x14ac:dyDescent="0.2">
      <c r="B164" s="4"/>
      <c r="C164" s="4"/>
      <c r="D164" s="4"/>
      <c r="E164" s="4"/>
      <c r="F164" s="4"/>
      <c r="G164" s="4"/>
      <c r="H164" s="4"/>
      <c r="I164" s="4"/>
      <c r="J164" s="4"/>
    </row>
    <row r="165" spans="2:10" x14ac:dyDescent="0.2">
      <c r="B165" s="4"/>
      <c r="C165" s="4"/>
      <c r="D165" s="4"/>
      <c r="E165" s="4"/>
      <c r="F165" s="4"/>
      <c r="G165" s="4"/>
      <c r="H165" s="4"/>
      <c r="I165" s="4"/>
      <c r="J165" s="4"/>
    </row>
    <row r="166" spans="2:10" x14ac:dyDescent="0.2">
      <c r="B166" s="4"/>
      <c r="C166" s="4"/>
      <c r="D166" s="4"/>
      <c r="E166" s="4"/>
      <c r="F166" s="4"/>
      <c r="G166" s="4"/>
      <c r="H166" s="4"/>
      <c r="I166" s="4"/>
      <c r="J166" s="4"/>
    </row>
    <row r="167" spans="2:10" x14ac:dyDescent="0.2">
      <c r="B167" s="4"/>
      <c r="C167" s="4"/>
      <c r="D167" s="4"/>
      <c r="E167" s="4"/>
      <c r="F167" s="4"/>
      <c r="G167" s="4"/>
      <c r="H167" s="4"/>
      <c r="I167" s="4"/>
      <c r="J167" s="4"/>
    </row>
    <row r="168" spans="2:10" x14ac:dyDescent="0.2">
      <c r="B168" s="4"/>
      <c r="C168" s="4"/>
      <c r="D168" s="4"/>
      <c r="E168" s="4"/>
      <c r="F168" s="4"/>
      <c r="G168" s="4"/>
      <c r="H168" s="4"/>
      <c r="I168" s="4"/>
      <c r="J168" s="4"/>
    </row>
    <row r="169" spans="2:10" x14ac:dyDescent="0.2">
      <c r="B169" s="4"/>
      <c r="C169" s="4"/>
      <c r="D169" s="4"/>
      <c r="E169" s="4"/>
      <c r="F169" s="4"/>
      <c r="G169" s="4"/>
      <c r="H169" s="4"/>
      <c r="I169" s="4"/>
      <c r="J169" s="4"/>
    </row>
    <row r="170" spans="2:10" x14ac:dyDescent="0.2">
      <c r="B170" s="4"/>
      <c r="C170" s="4"/>
      <c r="D170" s="4"/>
      <c r="E170" s="4"/>
      <c r="F170" s="4"/>
      <c r="G170" s="4"/>
      <c r="H170" s="4"/>
      <c r="I170" s="4"/>
      <c r="J170" s="4"/>
    </row>
    <row r="171" spans="2:10" x14ac:dyDescent="0.2">
      <c r="B171" s="4"/>
      <c r="C171" s="4"/>
      <c r="D171" s="4"/>
      <c r="E171" s="4"/>
      <c r="F171" s="4"/>
      <c r="G171" s="4"/>
      <c r="H171" s="4"/>
      <c r="I171" s="4"/>
      <c r="J171" s="4"/>
    </row>
    <row r="172" spans="2:10" x14ac:dyDescent="0.2">
      <c r="B172" s="4"/>
      <c r="C172" s="4"/>
      <c r="D172" s="4"/>
      <c r="E172" s="4"/>
      <c r="F172" s="4"/>
      <c r="G172" s="4"/>
      <c r="H172" s="4"/>
      <c r="I172" s="4"/>
      <c r="J172" s="4"/>
    </row>
    <row r="173" spans="2:10" x14ac:dyDescent="0.2">
      <c r="B173" s="4"/>
      <c r="C173" s="4"/>
      <c r="D173" s="4"/>
      <c r="E173" s="4"/>
      <c r="F173" s="4"/>
      <c r="G173" s="4"/>
      <c r="H173" s="4"/>
      <c r="I173" s="4"/>
      <c r="J173" s="4"/>
    </row>
    <row r="174" spans="2:10" x14ac:dyDescent="0.2">
      <c r="B174" s="4"/>
      <c r="C174" s="4"/>
      <c r="D174" s="4"/>
      <c r="E174" s="4"/>
      <c r="F174" s="4"/>
      <c r="G174" s="4"/>
      <c r="H174" s="4"/>
      <c r="I174" s="4"/>
      <c r="J174" s="4"/>
    </row>
    <row r="175" spans="2:10" x14ac:dyDescent="0.2">
      <c r="B175" s="4"/>
      <c r="C175" s="4"/>
      <c r="D175" s="4"/>
      <c r="E175" s="4"/>
      <c r="F175" s="4"/>
      <c r="G175" s="4"/>
      <c r="H175" s="4"/>
      <c r="I175" s="4"/>
      <c r="J175" s="4"/>
    </row>
    <row r="176" spans="2:10" x14ac:dyDescent="0.2">
      <c r="B176" s="4"/>
      <c r="C176" s="4"/>
      <c r="D176" s="4"/>
      <c r="E176" s="4"/>
      <c r="F176" s="4"/>
      <c r="G176" s="4"/>
      <c r="H176" s="4"/>
      <c r="I176" s="4"/>
      <c r="J176" s="4"/>
    </row>
    <row r="177" spans="2:10" x14ac:dyDescent="0.2">
      <c r="B177" s="4"/>
      <c r="C177" s="4"/>
      <c r="D177" s="4"/>
      <c r="E177" s="4"/>
      <c r="F177" s="4"/>
      <c r="G177" s="4"/>
      <c r="H177" s="4"/>
      <c r="I177" s="4"/>
      <c r="J177" s="4"/>
    </row>
    <row r="178" spans="2:10" x14ac:dyDescent="0.2">
      <c r="B178" s="4"/>
      <c r="C178" s="4"/>
      <c r="D178" s="4"/>
      <c r="E178" s="4"/>
      <c r="F178" s="4"/>
      <c r="G178" s="4"/>
      <c r="H178" s="4"/>
      <c r="I178" s="4"/>
      <c r="J178" s="4"/>
    </row>
    <row r="179" spans="2:10" x14ac:dyDescent="0.2">
      <c r="B179" s="4"/>
      <c r="C179" s="4"/>
      <c r="D179" s="4"/>
      <c r="E179" s="4"/>
      <c r="F179" s="4"/>
      <c r="G179" s="4"/>
      <c r="H179" s="4"/>
      <c r="I179" s="4"/>
      <c r="J179" s="4"/>
    </row>
    <row r="180" spans="2:10" x14ac:dyDescent="0.2">
      <c r="B180" s="4"/>
      <c r="C180" s="4"/>
      <c r="D180" s="4"/>
      <c r="E180" s="4"/>
      <c r="F180" s="4"/>
      <c r="G180" s="4"/>
      <c r="H180" s="4"/>
      <c r="I180" s="4"/>
      <c r="J180" s="4"/>
    </row>
    <row r="181" spans="2:10" x14ac:dyDescent="0.2">
      <c r="B181" s="4"/>
      <c r="C181" s="4"/>
      <c r="D181" s="4"/>
      <c r="E181" s="4"/>
      <c r="F181" s="4"/>
      <c r="G181" s="4"/>
      <c r="H181" s="4"/>
      <c r="I181" s="4"/>
      <c r="J181" s="4"/>
    </row>
    <row r="182" spans="2:10" x14ac:dyDescent="0.2">
      <c r="B182" s="4"/>
      <c r="C182" s="4"/>
      <c r="D182" s="4"/>
      <c r="E182" s="4"/>
      <c r="F182" s="4"/>
      <c r="G182" s="4"/>
      <c r="H182" s="4"/>
      <c r="I182" s="4"/>
      <c r="J182" s="4"/>
    </row>
    <row r="183" spans="2:10" x14ac:dyDescent="0.2">
      <c r="B183" s="4"/>
      <c r="C183" s="4"/>
      <c r="D183" s="4"/>
      <c r="E183" s="4"/>
      <c r="F183" s="4"/>
      <c r="G183" s="4"/>
      <c r="H183" s="4"/>
      <c r="I183" s="4"/>
      <c r="J183" s="4"/>
    </row>
    <row r="184" spans="2:10" x14ac:dyDescent="0.2">
      <c r="B184" s="4"/>
      <c r="C184" s="4"/>
      <c r="D184" s="4"/>
      <c r="E184" s="4"/>
      <c r="F184" s="4"/>
      <c r="G184" s="4"/>
      <c r="H184" s="4"/>
      <c r="I184" s="4"/>
      <c r="J184" s="4"/>
    </row>
    <row r="185" spans="2:10" x14ac:dyDescent="0.2">
      <c r="B185" s="4"/>
      <c r="C185" s="4"/>
      <c r="D185" s="4"/>
      <c r="E185" s="4"/>
      <c r="F185" s="4"/>
      <c r="G185" s="4"/>
      <c r="H185" s="4"/>
      <c r="I185" s="4"/>
      <c r="J185" s="4"/>
    </row>
    <row r="186" spans="2:10" x14ac:dyDescent="0.2">
      <c r="B186" s="4"/>
      <c r="C186" s="4"/>
      <c r="D186" s="4"/>
      <c r="E186" s="4"/>
      <c r="F186" s="4"/>
      <c r="G186" s="4"/>
      <c r="H186" s="4"/>
      <c r="I186" s="4"/>
      <c r="J186" s="4"/>
    </row>
    <row r="187" spans="2:10" x14ac:dyDescent="0.2">
      <c r="B187" s="4"/>
      <c r="C187" s="4"/>
      <c r="D187" s="4"/>
      <c r="E187" s="4"/>
      <c r="F187" s="4"/>
      <c r="G187" s="4"/>
      <c r="H187" s="4"/>
      <c r="I187" s="4"/>
      <c r="J187" s="4"/>
    </row>
    <row r="188" spans="2:10" x14ac:dyDescent="0.2">
      <c r="B188" s="4"/>
      <c r="C188" s="4"/>
      <c r="D188" s="4"/>
      <c r="E188" s="4"/>
      <c r="F188" s="4"/>
      <c r="G188" s="4"/>
      <c r="H188" s="4"/>
      <c r="I188" s="4"/>
      <c r="J188" s="4"/>
    </row>
    <row r="189" spans="2:10" x14ac:dyDescent="0.2">
      <c r="B189" s="4"/>
      <c r="C189" s="4"/>
      <c r="D189" s="4"/>
      <c r="E189" s="4"/>
      <c r="F189" s="4"/>
      <c r="G189" s="4"/>
      <c r="H189" s="4"/>
      <c r="I189" s="4"/>
      <c r="J189" s="4"/>
    </row>
    <row r="190" spans="2:10" x14ac:dyDescent="0.2">
      <c r="B190" s="4"/>
      <c r="C190" s="4"/>
      <c r="D190" s="4"/>
      <c r="E190" s="4"/>
      <c r="F190" s="4"/>
      <c r="G190" s="4"/>
      <c r="H190" s="4"/>
      <c r="I190" s="4"/>
      <c r="J190" s="4"/>
    </row>
    <row r="191" spans="2:10" x14ac:dyDescent="0.2">
      <c r="B191" s="4"/>
      <c r="C191" s="4"/>
      <c r="D191" s="4"/>
      <c r="E191" s="4"/>
      <c r="F191" s="4"/>
      <c r="G191" s="4"/>
      <c r="H191" s="4"/>
      <c r="I191" s="4"/>
      <c r="J191" s="4"/>
    </row>
    <row r="192" spans="2:10" x14ac:dyDescent="0.2">
      <c r="B192" s="4"/>
      <c r="C192" s="4"/>
      <c r="D192" s="4"/>
      <c r="E192" s="4"/>
      <c r="F192" s="4"/>
      <c r="G192" s="4"/>
      <c r="H192" s="4"/>
      <c r="I192" s="4"/>
      <c r="J192" s="4"/>
    </row>
    <row r="193" spans="2:10" x14ac:dyDescent="0.2">
      <c r="B193" s="4"/>
      <c r="C193" s="4"/>
      <c r="D193" s="4"/>
      <c r="E193" s="4"/>
      <c r="F193" s="4"/>
      <c r="G193" s="4"/>
      <c r="H193" s="4"/>
      <c r="I193" s="4"/>
      <c r="J193" s="4"/>
    </row>
    <row r="194" spans="2:10" x14ac:dyDescent="0.2">
      <c r="B194" s="4"/>
      <c r="C194" s="4"/>
      <c r="D194" s="4"/>
      <c r="E194" s="4"/>
      <c r="F194" s="4"/>
      <c r="G194" s="4"/>
      <c r="H194" s="4"/>
      <c r="I194" s="4"/>
      <c r="J194" s="4"/>
    </row>
    <row r="195" spans="2:10" x14ac:dyDescent="0.2">
      <c r="B195" s="4"/>
      <c r="C195" s="4"/>
      <c r="D195" s="4"/>
      <c r="E195" s="4"/>
      <c r="F195" s="4"/>
      <c r="G195" s="4"/>
      <c r="H195" s="4"/>
      <c r="I195" s="4"/>
      <c r="J195" s="4"/>
    </row>
    <row r="196" spans="2:10" x14ac:dyDescent="0.2">
      <c r="B196" s="4"/>
      <c r="C196" s="4"/>
      <c r="D196" s="4"/>
      <c r="E196" s="4"/>
      <c r="F196" s="4"/>
      <c r="G196" s="4"/>
      <c r="H196" s="4"/>
      <c r="I196" s="4"/>
      <c r="J196" s="4"/>
    </row>
    <row r="197" spans="2:10" x14ac:dyDescent="0.2">
      <c r="B197" s="4"/>
      <c r="C197" s="4"/>
      <c r="D197" s="4"/>
      <c r="E197" s="4"/>
      <c r="F197" s="4"/>
      <c r="G197" s="4"/>
      <c r="H197" s="4"/>
      <c r="I197" s="4"/>
      <c r="J197" s="4"/>
    </row>
    <row r="198" spans="2:10" x14ac:dyDescent="0.2">
      <c r="B198" s="4"/>
      <c r="C198" s="4"/>
      <c r="D198" s="4"/>
      <c r="E198" s="4"/>
      <c r="F198" s="4"/>
      <c r="G198" s="4"/>
      <c r="H198" s="4"/>
      <c r="I198" s="4"/>
      <c r="J198" s="4"/>
    </row>
    <row r="199" spans="2:10" x14ac:dyDescent="0.2">
      <c r="B199" s="4"/>
      <c r="C199" s="4"/>
      <c r="D199" s="4"/>
      <c r="E199" s="4"/>
      <c r="F199" s="4"/>
      <c r="G199" s="4"/>
      <c r="H199" s="4"/>
      <c r="I199" s="4"/>
      <c r="J199" s="4"/>
    </row>
    <row r="200" spans="2:10" x14ac:dyDescent="0.2">
      <c r="B200" s="4"/>
      <c r="C200" s="4"/>
      <c r="D200" s="4"/>
      <c r="E200" s="4"/>
      <c r="F200" s="4"/>
      <c r="G200" s="4"/>
      <c r="H200" s="4"/>
      <c r="I200" s="4"/>
      <c r="J200" s="4"/>
    </row>
    <row r="201" spans="2:10" x14ac:dyDescent="0.2">
      <c r="B201" s="4"/>
      <c r="C201" s="4"/>
      <c r="D201" s="4"/>
      <c r="E201" s="4"/>
      <c r="F201" s="4"/>
      <c r="G201" s="4"/>
      <c r="H201" s="4"/>
      <c r="I201" s="4"/>
      <c r="J201" s="4"/>
    </row>
    <row r="202" spans="2:10" x14ac:dyDescent="0.2">
      <c r="B202" s="4"/>
      <c r="C202" s="4"/>
      <c r="D202" s="4"/>
      <c r="E202" s="4"/>
      <c r="F202" s="4"/>
      <c r="G202" s="4"/>
      <c r="H202" s="4"/>
      <c r="I202" s="4"/>
      <c r="J202" s="4"/>
    </row>
    <row r="203" spans="2:10" x14ac:dyDescent="0.2">
      <c r="B203" s="4"/>
      <c r="C203" s="4"/>
      <c r="D203" s="4"/>
      <c r="E203" s="4"/>
      <c r="F203" s="4"/>
      <c r="G203" s="4"/>
      <c r="H203" s="4"/>
      <c r="I203" s="4"/>
      <c r="J203" s="4"/>
    </row>
    <row r="204" spans="2:10" x14ac:dyDescent="0.2">
      <c r="B204" s="4"/>
      <c r="C204" s="4"/>
      <c r="D204" s="4"/>
      <c r="E204" s="4"/>
      <c r="F204" s="4"/>
      <c r="G204" s="4"/>
      <c r="H204" s="4"/>
      <c r="I204" s="4"/>
      <c r="J204" s="4"/>
    </row>
    <row r="205" spans="2:10" x14ac:dyDescent="0.2">
      <c r="B205" s="4"/>
      <c r="C205" s="4"/>
      <c r="D205" s="4"/>
      <c r="E205" s="4"/>
      <c r="F205" s="4"/>
      <c r="G205" s="4"/>
      <c r="H205" s="4"/>
      <c r="I205" s="4"/>
      <c r="J205" s="4"/>
    </row>
    <row r="206" spans="2:10" x14ac:dyDescent="0.2">
      <c r="B206" s="4"/>
      <c r="C206" s="4"/>
      <c r="D206" s="4"/>
      <c r="E206" s="4"/>
      <c r="F206" s="4"/>
      <c r="G206" s="4"/>
      <c r="H206" s="4"/>
      <c r="I206" s="4"/>
      <c r="J206" s="4"/>
    </row>
    <row r="207" spans="2:10" x14ac:dyDescent="0.2">
      <c r="B207" s="4"/>
      <c r="C207" s="4"/>
      <c r="D207" s="4"/>
      <c r="E207" s="4"/>
      <c r="F207" s="4"/>
      <c r="G207" s="4"/>
      <c r="H207" s="4"/>
      <c r="I207" s="4"/>
      <c r="J207" s="4"/>
    </row>
    <row r="208" spans="2:10" x14ac:dyDescent="0.2">
      <c r="B208" s="4"/>
      <c r="C208" s="4"/>
      <c r="D208" s="4"/>
      <c r="E208" s="4"/>
      <c r="F208" s="4"/>
      <c r="G208" s="4"/>
      <c r="H208" s="4"/>
      <c r="I208" s="4"/>
      <c r="J208" s="4"/>
    </row>
    <row r="209" spans="2:10" x14ac:dyDescent="0.2">
      <c r="B209" s="4"/>
      <c r="C209" s="4"/>
      <c r="D209" s="4"/>
      <c r="E209" s="4"/>
      <c r="F209" s="4"/>
      <c r="G209" s="4"/>
      <c r="H209" s="4"/>
      <c r="I209" s="4"/>
      <c r="J209" s="4"/>
    </row>
    <row r="210" spans="2:10" x14ac:dyDescent="0.2">
      <c r="B210" s="4"/>
      <c r="C210" s="4"/>
      <c r="D210" s="4"/>
      <c r="E210" s="4"/>
      <c r="F210" s="4"/>
      <c r="G210" s="4"/>
      <c r="H210" s="4"/>
      <c r="I210" s="4"/>
      <c r="J210" s="4"/>
    </row>
    <row r="211" spans="2:10" x14ac:dyDescent="0.2">
      <c r="B211" s="4"/>
      <c r="C211" s="4"/>
      <c r="D211" s="4"/>
      <c r="E211" s="4"/>
      <c r="F211" s="4"/>
      <c r="G211" s="4"/>
      <c r="H211" s="4"/>
      <c r="I211" s="4"/>
      <c r="J211" s="4"/>
    </row>
    <row r="212" spans="2:10" x14ac:dyDescent="0.2">
      <c r="B212" s="4"/>
      <c r="C212" s="4"/>
      <c r="D212" s="4"/>
      <c r="E212" s="4"/>
      <c r="F212" s="4"/>
      <c r="G212" s="4"/>
      <c r="H212" s="4"/>
      <c r="I212" s="4"/>
      <c r="J212" s="4"/>
    </row>
    <row r="213" spans="2:10" x14ac:dyDescent="0.2">
      <c r="B213" s="4"/>
      <c r="C213" s="4"/>
      <c r="D213" s="4"/>
      <c r="E213" s="4"/>
      <c r="F213" s="4"/>
      <c r="G213" s="4"/>
      <c r="H213" s="4"/>
      <c r="I213" s="4"/>
      <c r="J213" s="4"/>
    </row>
    <row r="214" spans="2:10" x14ac:dyDescent="0.2">
      <c r="B214" s="4"/>
      <c r="C214" s="4"/>
      <c r="D214" s="4"/>
      <c r="E214" s="4"/>
      <c r="F214" s="4"/>
      <c r="G214" s="4"/>
      <c r="H214" s="4"/>
      <c r="I214" s="4"/>
      <c r="J214" s="4"/>
    </row>
    <row r="215" spans="2:10" x14ac:dyDescent="0.2">
      <c r="B215" s="4"/>
      <c r="C215" s="4"/>
      <c r="D215" s="4"/>
      <c r="E215" s="4"/>
      <c r="F215" s="4"/>
      <c r="G215" s="4"/>
      <c r="H215" s="4"/>
      <c r="I215" s="4"/>
      <c r="J215" s="4"/>
    </row>
    <row r="216" spans="2:10" x14ac:dyDescent="0.2">
      <c r="B216" s="4"/>
      <c r="C216" s="4"/>
      <c r="D216" s="4"/>
      <c r="E216" s="4"/>
      <c r="F216" s="4"/>
      <c r="G216" s="4"/>
      <c r="H216" s="4"/>
      <c r="I216" s="4"/>
      <c r="J216" s="4"/>
    </row>
    <row r="217" spans="2:10" x14ac:dyDescent="0.2">
      <c r="B217" s="4"/>
      <c r="C217" s="4"/>
      <c r="D217" s="4"/>
      <c r="E217" s="4"/>
      <c r="F217" s="4"/>
      <c r="G217" s="4"/>
      <c r="H217" s="4"/>
      <c r="I217" s="4"/>
      <c r="J217" s="4"/>
    </row>
    <row r="218" spans="2:10" x14ac:dyDescent="0.2">
      <c r="B218" s="4"/>
      <c r="C218" s="4"/>
      <c r="D218" s="4"/>
      <c r="E218" s="4"/>
      <c r="F218" s="4"/>
      <c r="G218" s="4"/>
      <c r="H218" s="4"/>
      <c r="I218" s="4"/>
      <c r="J218" s="4"/>
    </row>
    <row r="219" spans="2:10" x14ac:dyDescent="0.2">
      <c r="B219" s="4"/>
      <c r="C219" s="4"/>
      <c r="D219" s="4"/>
      <c r="E219" s="4"/>
      <c r="F219" s="4"/>
      <c r="G219" s="4"/>
      <c r="H219" s="4"/>
      <c r="I219" s="4"/>
      <c r="J219" s="4"/>
    </row>
    <row r="220" spans="2:10" x14ac:dyDescent="0.2">
      <c r="B220" s="4"/>
      <c r="C220" s="4"/>
      <c r="D220" s="4"/>
      <c r="E220" s="4"/>
      <c r="F220" s="4"/>
      <c r="G220" s="4"/>
      <c r="H220" s="4"/>
      <c r="I220" s="4"/>
      <c r="J220" s="4"/>
    </row>
    <row r="221" spans="2:10" x14ac:dyDescent="0.2">
      <c r="B221" s="4"/>
      <c r="C221" s="4"/>
      <c r="D221" s="4"/>
      <c r="E221" s="4"/>
      <c r="F221" s="4"/>
      <c r="G221" s="4"/>
      <c r="H221" s="4"/>
      <c r="I221" s="4"/>
      <c r="J221" s="4"/>
    </row>
    <row r="222" spans="2:10" x14ac:dyDescent="0.2">
      <c r="B222" s="4"/>
      <c r="C222" s="4"/>
      <c r="D222" s="4"/>
      <c r="E222" s="4"/>
      <c r="F222" s="4"/>
      <c r="G222" s="4"/>
      <c r="H222" s="4"/>
      <c r="I222" s="4"/>
      <c r="J222" s="4"/>
    </row>
    <row r="223" spans="2:10" x14ac:dyDescent="0.2">
      <c r="B223" s="4"/>
      <c r="C223" s="4"/>
      <c r="D223" s="4"/>
      <c r="E223" s="4"/>
      <c r="F223" s="4"/>
      <c r="G223" s="4"/>
      <c r="H223" s="4"/>
      <c r="I223" s="4"/>
      <c r="J223" s="4"/>
    </row>
    <row r="224" spans="2:10" x14ac:dyDescent="0.2">
      <c r="B224" s="4"/>
      <c r="C224" s="4"/>
      <c r="D224" s="4"/>
      <c r="E224" s="4"/>
      <c r="F224" s="4"/>
      <c r="G224" s="4"/>
      <c r="H224" s="4"/>
      <c r="I224" s="4"/>
      <c r="J224" s="4"/>
    </row>
    <row r="225" spans="2:10" x14ac:dyDescent="0.2">
      <c r="B225" s="4"/>
      <c r="C225" s="4"/>
      <c r="D225" s="4"/>
      <c r="E225" s="4"/>
      <c r="F225" s="4"/>
      <c r="G225" s="4"/>
      <c r="H225" s="4"/>
      <c r="I225" s="4"/>
      <c r="J225" s="4"/>
    </row>
    <row r="226" spans="2:10" x14ac:dyDescent="0.2">
      <c r="B226" s="4"/>
      <c r="C226" s="4"/>
      <c r="D226" s="4"/>
      <c r="E226" s="4"/>
      <c r="F226" s="4"/>
      <c r="G226" s="4"/>
      <c r="H226" s="4"/>
      <c r="I226" s="4"/>
      <c r="J226" s="4"/>
    </row>
    <row r="227" spans="2:10" x14ac:dyDescent="0.2">
      <c r="B227" s="4"/>
      <c r="C227" s="4"/>
      <c r="D227" s="4"/>
      <c r="E227" s="4"/>
      <c r="F227" s="4"/>
      <c r="G227" s="4"/>
      <c r="H227" s="4"/>
      <c r="I227" s="4"/>
      <c r="J227" s="4"/>
    </row>
    <row r="228" spans="2:10" x14ac:dyDescent="0.2">
      <c r="B228" s="4"/>
      <c r="C228" s="4"/>
      <c r="D228" s="4"/>
      <c r="E228" s="4"/>
      <c r="F228" s="4"/>
      <c r="G228" s="4"/>
      <c r="H228" s="4"/>
      <c r="I228" s="4"/>
      <c r="J228" s="4"/>
    </row>
    <row r="229" spans="2:10" x14ac:dyDescent="0.2">
      <c r="B229" s="4"/>
      <c r="C229" s="4"/>
      <c r="D229" s="4"/>
      <c r="E229" s="4"/>
      <c r="F229" s="4"/>
      <c r="G229" s="4"/>
      <c r="H229" s="4"/>
      <c r="I229" s="4"/>
      <c r="J229" s="4"/>
    </row>
    <row r="230" spans="2:10" x14ac:dyDescent="0.2">
      <c r="B230" s="4"/>
      <c r="C230" s="4"/>
      <c r="D230" s="4"/>
      <c r="E230" s="4"/>
      <c r="F230" s="4"/>
      <c r="G230" s="4"/>
      <c r="H230" s="4"/>
      <c r="I230" s="4"/>
      <c r="J230" s="4"/>
    </row>
    <row r="231" spans="2:10" x14ac:dyDescent="0.2">
      <c r="B231" s="4"/>
      <c r="C231" s="4"/>
      <c r="D231" s="4"/>
      <c r="E231" s="4"/>
      <c r="F231" s="4"/>
      <c r="G231" s="4"/>
      <c r="H231" s="4"/>
      <c r="I231" s="4"/>
      <c r="J231" s="4"/>
    </row>
    <row r="232" spans="2:10" x14ac:dyDescent="0.2">
      <c r="B232" s="4"/>
      <c r="C232" s="4"/>
      <c r="D232" s="4"/>
      <c r="E232" s="4"/>
      <c r="F232" s="4"/>
      <c r="G232" s="4"/>
      <c r="H232" s="4"/>
      <c r="I232" s="4"/>
      <c r="J232" s="4"/>
    </row>
    <row r="233" spans="2:10" x14ac:dyDescent="0.2">
      <c r="B233" s="4"/>
      <c r="C233" s="4"/>
      <c r="D233" s="4"/>
      <c r="E233" s="4"/>
      <c r="F233" s="4"/>
      <c r="G233" s="4"/>
      <c r="H233" s="4"/>
      <c r="I233" s="4"/>
      <c r="J233" s="4"/>
    </row>
    <row r="234" spans="2:10" x14ac:dyDescent="0.2">
      <c r="B234" s="4"/>
      <c r="C234" s="4"/>
      <c r="D234" s="4"/>
      <c r="E234" s="4"/>
      <c r="F234" s="4"/>
      <c r="G234" s="4"/>
      <c r="H234" s="4"/>
      <c r="I234" s="4"/>
      <c r="J234" s="4"/>
    </row>
    <row r="235" spans="2:10" x14ac:dyDescent="0.2">
      <c r="B235" s="4"/>
      <c r="C235" s="4"/>
      <c r="D235" s="4"/>
      <c r="E235" s="4"/>
      <c r="F235" s="4"/>
      <c r="G235" s="4"/>
      <c r="H235" s="4"/>
      <c r="I235" s="4"/>
      <c r="J235" s="4"/>
    </row>
    <row r="236" spans="2:10" x14ac:dyDescent="0.2">
      <c r="B236" s="4"/>
      <c r="C236" s="4"/>
      <c r="D236" s="4"/>
      <c r="E236" s="4"/>
      <c r="F236" s="4"/>
      <c r="G236" s="4"/>
      <c r="H236" s="4"/>
      <c r="I236" s="4"/>
      <c r="J236" s="4"/>
    </row>
    <row r="237" spans="2:10" x14ac:dyDescent="0.2">
      <c r="B237" s="4"/>
      <c r="C237" s="4"/>
      <c r="D237" s="4"/>
      <c r="E237" s="4"/>
      <c r="F237" s="4"/>
      <c r="G237" s="4"/>
      <c r="H237" s="4"/>
      <c r="I237" s="4"/>
      <c r="J237" s="4"/>
    </row>
    <row r="238" spans="2:10" x14ac:dyDescent="0.2">
      <c r="B238" s="4"/>
      <c r="C238" s="4"/>
      <c r="D238" s="4"/>
      <c r="E238" s="4"/>
      <c r="F238" s="4"/>
      <c r="G238" s="4"/>
      <c r="H238" s="4"/>
      <c r="I238" s="4"/>
      <c r="J238" s="4"/>
    </row>
    <row r="239" spans="2:10" x14ac:dyDescent="0.2">
      <c r="B239" s="4"/>
      <c r="C239" s="4"/>
      <c r="D239" s="4"/>
      <c r="E239" s="4"/>
      <c r="F239" s="4"/>
      <c r="G239" s="4"/>
      <c r="H239" s="4"/>
      <c r="I239" s="4"/>
      <c r="J239" s="4"/>
    </row>
    <row r="240" spans="2:10" x14ac:dyDescent="0.2">
      <c r="B240" s="4"/>
      <c r="C240" s="4"/>
      <c r="D240" s="4"/>
      <c r="E240" s="4"/>
      <c r="F240" s="4"/>
      <c r="G240" s="4"/>
      <c r="H240" s="4"/>
      <c r="I240" s="4"/>
      <c r="J240" s="4"/>
    </row>
    <row r="241" spans="2:10" x14ac:dyDescent="0.2">
      <c r="B241" s="4"/>
      <c r="C241" s="4"/>
      <c r="D241" s="4"/>
      <c r="E241" s="4"/>
      <c r="F241" s="4"/>
      <c r="G241" s="4"/>
      <c r="H241" s="4"/>
      <c r="I241" s="4"/>
      <c r="J241" s="4"/>
    </row>
    <row r="242" spans="2:10" x14ac:dyDescent="0.2">
      <c r="B242" s="4"/>
      <c r="C242" s="4"/>
      <c r="D242" s="4"/>
      <c r="E242" s="4"/>
      <c r="F242" s="4"/>
      <c r="G242" s="4"/>
      <c r="H242" s="4"/>
      <c r="I242" s="4"/>
      <c r="J242" s="4"/>
    </row>
    <row r="243" spans="2:10" x14ac:dyDescent="0.2">
      <c r="B243" s="4"/>
      <c r="C243" s="4"/>
      <c r="D243" s="4"/>
      <c r="E243" s="4"/>
      <c r="F243" s="4"/>
      <c r="G243" s="4"/>
      <c r="H243" s="4"/>
      <c r="I243" s="4"/>
      <c r="J243" s="4"/>
    </row>
    <row r="244" spans="2:10" x14ac:dyDescent="0.2">
      <c r="B244" s="4"/>
      <c r="C244" s="4"/>
      <c r="D244" s="4"/>
      <c r="E244" s="4"/>
      <c r="F244" s="4"/>
      <c r="G244" s="4"/>
      <c r="H244" s="4"/>
      <c r="I244" s="4"/>
      <c r="J244" s="4"/>
    </row>
    <row r="245" spans="2:10" x14ac:dyDescent="0.2">
      <c r="B245" s="4"/>
      <c r="C245" s="4"/>
      <c r="D245" s="4"/>
      <c r="E245" s="4"/>
      <c r="F245" s="4"/>
      <c r="G245" s="4"/>
      <c r="H245" s="4"/>
      <c r="I245" s="4"/>
      <c r="J245" s="4"/>
    </row>
    <row r="246" spans="2:10" x14ac:dyDescent="0.2">
      <c r="B246" s="4"/>
      <c r="C246" s="4"/>
      <c r="D246" s="4"/>
      <c r="E246" s="4"/>
      <c r="F246" s="4"/>
      <c r="G246" s="4"/>
      <c r="H246" s="4"/>
      <c r="I246" s="4"/>
      <c r="J246" s="4"/>
    </row>
    <row r="247" spans="2:10" x14ac:dyDescent="0.2">
      <c r="B247" s="4"/>
      <c r="C247" s="4"/>
      <c r="D247" s="4"/>
      <c r="E247" s="4"/>
      <c r="F247" s="4"/>
      <c r="G247" s="4"/>
      <c r="H247" s="4"/>
      <c r="I247" s="4"/>
      <c r="J247" s="4"/>
    </row>
    <row r="248" spans="2:10" x14ac:dyDescent="0.2">
      <c r="B248" s="4"/>
      <c r="C248" s="4"/>
      <c r="D248" s="4"/>
      <c r="E248" s="4"/>
      <c r="F248" s="4"/>
      <c r="G248" s="4"/>
      <c r="H248" s="4"/>
      <c r="I248" s="4"/>
      <c r="J248" s="4"/>
    </row>
    <row r="249" spans="2:10" x14ac:dyDescent="0.2">
      <c r="B249" s="4"/>
      <c r="C249" s="4"/>
      <c r="D249" s="4"/>
      <c r="E249" s="4"/>
      <c r="F249" s="4"/>
      <c r="G249" s="4"/>
      <c r="H249" s="4"/>
      <c r="I249" s="4"/>
      <c r="J249" s="4"/>
    </row>
    <row r="250" spans="2:10" x14ac:dyDescent="0.2">
      <c r="B250" s="4"/>
      <c r="C250" s="4"/>
      <c r="D250" s="4"/>
      <c r="E250" s="4"/>
      <c r="F250" s="4"/>
      <c r="G250" s="4"/>
      <c r="H250" s="4"/>
      <c r="I250" s="4"/>
      <c r="J250" s="4"/>
    </row>
    <row r="251" spans="2:10" x14ac:dyDescent="0.2">
      <c r="B251" s="4"/>
      <c r="C251" s="4"/>
      <c r="D251" s="4"/>
      <c r="E251" s="4"/>
      <c r="F251" s="4"/>
      <c r="G251" s="4"/>
      <c r="H251" s="4"/>
      <c r="I251" s="4"/>
      <c r="J251" s="4"/>
    </row>
    <row r="252" spans="2:10" x14ac:dyDescent="0.2">
      <c r="B252" s="4"/>
      <c r="C252" s="4"/>
      <c r="D252" s="4"/>
      <c r="E252" s="4"/>
      <c r="F252" s="4"/>
      <c r="G252" s="4"/>
      <c r="H252" s="4"/>
      <c r="I252" s="4"/>
      <c r="J252" s="4"/>
    </row>
    <row r="253" spans="2:10" x14ac:dyDescent="0.2">
      <c r="B253" s="4"/>
      <c r="C253" s="4"/>
      <c r="D253" s="4"/>
      <c r="E253" s="4"/>
      <c r="F253" s="4"/>
      <c r="G253" s="4"/>
      <c r="H253" s="4"/>
      <c r="I253" s="4"/>
      <c r="J253" s="4"/>
    </row>
    <row r="254" spans="2:10" x14ac:dyDescent="0.2">
      <c r="B254" s="4"/>
      <c r="C254" s="4"/>
      <c r="D254" s="4"/>
      <c r="E254" s="4"/>
      <c r="F254" s="4"/>
      <c r="G254" s="4"/>
      <c r="H254" s="4"/>
      <c r="I254" s="4"/>
      <c r="J254" s="4"/>
    </row>
    <row r="255" spans="2:10" x14ac:dyDescent="0.2">
      <c r="B255" s="4"/>
      <c r="C255" s="4"/>
      <c r="D255" s="4"/>
      <c r="E255" s="4"/>
      <c r="F255" s="4"/>
      <c r="G255" s="4"/>
      <c r="H255" s="4"/>
      <c r="I255" s="4"/>
      <c r="J255" s="4"/>
    </row>
  </sheetData>
  <mergeCells count="88">
    <mergeCell ref="C78:H79"/>
    <mergeCell ref="B115:I115"/>
    <mergeCell ref="B118:D119"/>
    <mergeCell ref="E118:E119"/>
    <mergeCell ref="F118:G119"/>
    <mergeCell ref="H118:H119"/>
    <mergeCell ref="E91:G91"/>
    <mergeCell ref="H99:I99"/>
    <mergeCell ref="H107:I107"/>
    <mergeCell ref="H111:I111"/>
    <mergeCell ref="H112:I112"/>
    <mergeCell ref="C82:G83"/>
    <mergeCell ref="C84:E84"/>
    <mergeCell ref="C76:H76"/>
    <mergeCell ref="B63:E63"/>
    <mergeCell ref="B64:E64"/>
    <mergeCell ref="B65:E65"/>
    <mergeCell ref="B66:E66"/>
    <mergeCell ref="B68:H68"/>
    <mergeCell ref="B69:I69"/>
    <mergeCell ref="B67:E67"/>
    <mergeCell ref="B70:H70"/>
    <mergeCell ref="B71:I71"/>
    <mergeCell ref="C72:G72"/>
    <mergeCell ref="C73:G73"/>
    <mergeCell ref="C75:H75"/>
    <mergeCell ref="B62:E62"/>
    <mergeCell ref="B50:E50"/>
    <mergeCell ref="B52:H52"/>
    <mergeCell ref="B53:I53"/>
    <mergeCell ref="B54:I54"/>
    <mergeCell ref="B55:I55"/>
    <mergeCell ref="B56:H56"/>
    <mergeCell ref="B51:E51"/>
    <mergeCell ref="B57:E57"/>
    <mergeCell ref="B58:E58"/>
    <mergeCell ref="B59:H59"/>
    <mergeCell ref="B60:E60"/>
    <mergeCell ref="B61:E61"/>
    <mergeCell ref="B49:E49"/>
    <mergeCell ref="B38:E38"/>
    <mergeCell ref="B39:E39"/>
    <mergeCell ref="B40:E40"/>
    <mergeCell ref="B41:E41"/>
    <mergeCell ref="B42:E42"/>
    <mergeCell ref="B43:E43"/>
    <mergeCell ref="B44:E44"/>
    <mergeCell ref="B45:E45"/>
    <mergeCell ref="B46:I46"/>
    <mergeCell ref="B47:H47"/>
    <mergeCell ref="B48:E48"/>
    <mergeCell ref="B24:E24"/>
    <mergeCell ref="B37:E37"/>
    <mergeCell ref="B26:E26"/>
    <mergeCell ref="B27:E27"/>
    <mergeCell ref="B28:E28"/>
    <mergeCell ref="B29:E29"/>
    <mergeCell ref="B30:E30"/>
    <mergeCell ref="B31:E31"/>
    <mergeCell ref="B32:E32"/>
    <mergeCell ref="B33:E33"/>
    <mergeCell ref="B34:I34"/>
    <mergeCell ref="C35:H35"/>
    <mergeCell ref="B36:E36"/>
    <mergeCell ref="B25:E25"/>
    <mergeCell ref="B19:I19"/>
    <mergeCell ref="B20:E20"/>
    <mergeCell ref="B21:E21"/>
    <mergeCell ref="B22:E22"/>
    <mergeCell ref="B23:E23"/>
    <mergeCell ref="B14:I14"/>
    <mergeCell ref="B15:I15"/>
    <mergeCell ref="B16:E16"/>
    <mergeCell ref="B17:E17"/>
    <mergeCell ref="B18:E18"/>
    <mergeCell ref="B1:C1"/>
    <mergeCell ref="I1:I3"/>
    <mergeCell ref="B2:C2"/>
    <mergeCell ref="D2:H2"/>
    <mergeCell ref="B3:C3"/>
    <mergeCell ref="D3:H3"/>
    <mergeCell ref="E5:G5"/>
    <mergeCell ref="B7:B8"/>
    <mergeCell ref="C7:E8"/>
    <mergeCell ref="B11:I11"/>
    <mergeCell ref="B12:D13"/>
    <mergeCell ref="E12:G12"/>
    <mergeCell ref="B10:J10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F044A-BD66-4C9E-8F30-9052ABA5F4E5}">
  <dimension ref="B5:G19"/>
  <sheetViews>
    <sheetView zoomScaleNormal="100" workbookViewId="0">
      <selection activeCell="D21" sqref="D21"/>
    </sheetView>
  </sheetViews>
  <sheetFormatPr baseColWidth="10" defaultColWidth="10.85546875" defaultRowHeight="15.75" x14ac:dyDescent="0.25"/>
  <cols>
    <col min="1" max="2" width="10.85546875" style="9"/>
    <col min="3" max="3" width="28.140625" style="9" customWidth="1"/>
    <col min="4" max="5" width="31.140625" style="9" customWidth="1"/>
    <col min="6" max="16384" width="10.85546875" style="9"/>
  </cols>
  <sheetData>
    <row r="5" spans="2:7" ht="27.95" customHeight="1" x14ac:dyDescent="0.25">
      <c r="C5" s="211" t="s">
        <v>64</v>
      </c>
      <c r="D5" s="211"/>
      <c r="E5" s="211"/>
    </row>
    <row r="6" spans="2:7" ht="30.6" customHeight="1" thickBot="1" x14ac:dyDescent="0.3">
      <c r="B6" s="20"/>
      <c r="C6" s="27" t="s">
        <v>9</v>
      </c>
      <c r="D6" s="27" t="s">
        <v>128</v>
      </c>
      <c r="E6" s="28" t="s">
        <v>129</v>
      </c>
    </row>
    <row r="7" spans="2:7" ht="16.5" thickBot="1" x14ac:dyDescent="0.3">
      <c r="B7" s="20"/>
      <c r="C7" s="22" t="s">
        <v>127</v>
      </c>
      <c r="D7" s="31">
        <v>660000</v>
      </c>
      <c r="E7" s="32">
        <v>360000</v>
      </c>
    </row>
    <row r="8" spans="2:7" ht="16.5" thickBot="1" x14ac:dyDescent="0.3">
      <c r="B8" s="20"/>
      <c r="C8" s="21" t="s">
        <v>51</v>
      </c>
      <c r="D8" s="29">
        <v>2835000</v>
      </c>
      <c r="E8" s="30">
        <v>2275000</v>
      </c>
    </row>
    <row r="9" spans="2:7" x14ac:dyDescent="0.25">
      <c r="B9" s="20"/>
      <c r="C9" s="23" t="s">
        <v>42</v>
      </c>
      <c r="D9" s="33">
        <v>1571900</v>
      </c>
      <c r="E9" s="34">
        <v>1663900</v>
      </c>
    </row>
    <row r="10" spans="2:7" ht="18.600000000000001" customHeight="1" thickBot="1" x14ac:dyDescent="0.3">
      <c r="B10" s="20"/>
      <c r="C10" s="24" t="s">
        <v>48</v>
      </c>
      <c r="D10" s="35">
        <v>107000</v>
      </c>
      <c r="E10" s="36">
        <v>146583</v>
      </c>
      <c r="G10" s="25"/>
    </row>
    <row r="11" spans="2:7" ht="16.5" thickBot="1" x14ac:dyDescent="0.3">
      <c r="B11" s="20"/>
      <c r="C11" s="21" t="s">
        <v>62</v>
      </c>
      <c r="D11" s="30">
        <v>8808184</v>
      </c>
      <c r="E11" s="30">
        <v>1194548</v>
      </c>
    </row>
    <row r="12" spans="2:7" ht="16.5" thickBot="1" x14ac:dyDescent="0.3">
      <c r="C12" s="26" t="s">
        <v>63</v>
      </c>
      <c r="D12" s="37">
        <f>SUM(D7:D11)</f>
        <v>13982084</v>
      </c>
      <c r="E12" s="38">
        <f>SUM(E7:E11)</f>
        <v>5640031</v>
      </c>
    </row>
    <row r="14" spans="2:7" x14ac:dyDescent="0.25">
      <c r="C14" s="168" t="s">
        <v>130</v>
      </c>
      <c r="D14" s="168"/>
      <c r="E14" s="168"/>
    </row>
    <row r="15" spans="2:7" x14ac:dyDescent="0.25">
      <c r="C15" s="168"/>
      <c r="D15" s="168"/>
      <c r="E15" s="168"/>
    </row>
    <row r="16" spans="2:7" x14ac:dyDescent="0.25">
      <c r="C16" s="168"/>
      <c r="D16" s="168"/>
      <c r="E16" s="168"/>
    </row>
    <row r="17" spans="3:5" x14ac:dyDescent="0.25">
      <c r="C17" s="168"/>
      <c r="D17" s="168"/>
      <c r="E17" s="168"/>
    </row>
    <row r="18" spans="3:5" x14ac:dyDescent="0.25">
      <c r="C18" s="168"/>
      <c r="D18" s="168"/>
      <c r="E18" s="168"/>
    </row>
    <row r="19" spans="3:5" x14ac:dyDescent="0.25">
      <c r="C19" s="168"/>
      <c r="D19" s="168"/>
      <c r="E19" s="168"/>
    </row>
  </sheetData>
  <mergeCells count="2">
    <mergeCell ref="C14:E19"/>
    <mergeCell ref="C5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Tecnificado</vt:lpstr>
      <vt:lpstr>Tradicional</vt:lpstr>
      <vt:lpstr>Tecn y Tradic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Isueh  Arenas Rubio</dc:creator>
  <cp:lastModifiedBy>Jorge Enrique Beltrán</cp:lastModifiedBy>
  <dcterms:created xsi:type="dcterms:W3CDTF">2020-08-14T05:19:20Z</dcterms:created>
  <dcterms:modified xsi:type="dcterms:W3CDTF">2025-05-06T21:36:29Z</dcterms:modified>
</cp:coreProperties>
</file>